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PWA\Subjects\Water Resources\Assured Water\Application Materials\"/>
    </mc:Choice>
  </mc:AlternateContent>
  <xr:revisionPtr revIDLastSave="0" documentId="8_{12654AA5-3971-4D97-BFE9-0DCD3ED6BB35}" xr6:coauthVersionLast="47" xr6:coauthVersionMax="47" xr10:uidLastSave="{00000000-0000-0000-0000-000000000000}"/>
  <bookViews>
    <workbookView xWindow="1170" yWindow="870" windowWidth="26175" windowHeight="15330" xr2:uid="{471AFFAF-A924-4EA2-ACCB-26DCE44FA905}"/>
  </bookViews>
  <sheets>
    <sheet name="Interface" sheetId="2" r:id="rId1"/>
    <sheet name="Calculations Sheet" sheetId="1" r:id="rId2"/>
    <sheet name="Res &amp; Comm Demand" sheetId="3" r:id="rId3"/>
    <sheet name="Peaking Factor" sheetId="4" r:id="rId4"/>
  </sheets>
  <definedNames>
    <definedName name="_xlnm.Print_Area" localSheetId="1">'Calculations Sheet'!$A$1:$B$53</definedName>
    <definedName name="_xlnm.Print_Area" localSheetId="0">Interface!$A$1:$C$47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B42" i="1" s="1"/>
  <c r="B18" i="1"/>
  <c r="B43" i="1"/>
  <c r="B41" i="1"/>
  <c r="O100" i="3"/>
  <c r="O99" i="3"/>
  <c r="O98" i="3"/>
  <c r="Q98" i="3" s="1"/>
  <c r="O97" i="3"/>
  <c r="O96" i="3"/>
  <c r="O95" i="3"/>
  <c r="O94" i="3"/>
  <c r="O93" i="3"/>
  <c r="O92" i="3"/>
  <c r="Q92" i="3" s="1"/>
  <c r="O91" i="3"/>
  <c r="O90" i="3"/>
  <c r="O89" i="3"/>
  <c r="O88" i="3"/>
  <c r="O87" i="3"/>
  <c r="O86" i="3"/>
  <c r="Q86" i="3" s="1"/>
  <c r="O85" i="3"/>
  <c r="O84" i="3"/>
  <c r="O83" i="3"/>
  <c r="O82" i="3"/>
  <c r="O81" i="3"/>
  <c r="O80" i="3"/>
  <c r="Q80" i="3" s="1"/>
  <c r="O79" i="3"/>
  <c r="O78" i="3"/>
  <c r="O77" i="3"/>
  <c r="Q77" i="3" s="1"/>
  <c r="O76" i="3"/>
  <c r="O75" i="3"/>
  <c r="O74" i="3"/>
  <c r="Q74" i="3" s="1"/>
  <c r="O73" i="3"/>
  <c r="O72" i="3"/>
  <c r="O71" i="3"/>
  <c r="Q71" i="3" s="1"/>
  <c r="O70" i="3"/>
  <c r="O69" i="3"/>
  <c r="O68" i="3"/>
  <c r="Q68" i="3" s="1"/>
  <c r="O67" i="3"/>
  <c r="O66" i="3"/>
  <c r="O65" i="3"/>
  <c r="Q65" i="3" s="1"/>
  <c r="O64" i="3"/>
  <c r="O63" i="3"/>
  <c r="O62" i="3"/>
  <c r="Q62" i="3" s="1"/>
  <c r="O61" i="3"/>
  <c r="O60" i="3"/>
  <c r="O59" i="3"/>
  <c r="O58" i="3"/>
  <c r="O57" i="3"/>
  <c r="O56" i="3"/>
  <c r="O55" i="3"/>
  <c r="O54" i="3"/>
  <c r="O53" i="3"/>
  <c r="O52" i="3"/>
  <c r="O51" i="3"/>
  <c r="O50" i="3"/>
  <c r="Q50" i="3" s="1"/>
  <c r="O49" i="3"/>
  <c r="O48" i="3"/>
  <c r="O47" i="3"/>
  <c r="O46" i="3"/>
  <c r="O45" i="3"/>
  <c r="O44" i="3"/>
  <c r="O43" i="3"/>
  <c r="O42" i="3"/>
  <c r="O41" i="3"/>
  <c r="Q41" i="3" s="1"/>
  <c r="O40" i="3"/>
  <c r="O39" i="3"/>
  <c r="O38" i="3"/>
  <c r="O37" i="3"/>
  <c r="O36" i="3"/>
  <c r="O35" i="3"/>
  <c r="Q35" i="3" s="1"/>
  <c r="O34" i="3"/>
  <c r="O33" i="3"/>
  <c r="O32" i="3"/>
  <c r="J102" i="3"/>
  <c r="B19" i="1" s="1"/>
  <c r="J36" i="3"/>
  <c r="J39" i="3"/>
  <c r="J42" i="3"/>
  <c r="J45" i="3"/>
  <c r="J48" i="3"/>
  <c r="J51" i="3"/>
  <c r="J54" i="3"/>
  <c r="J57" i="3"/>
  <c r="J60" i="3"/>
  <c r="J63" i="3"/>
  <c r="J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33" i="3"/>
  <c r="N26" i="3"/>
  <c r="P26" i="3"/>
  <c r="N25" i="3"/>
  <c r="P25" i="3"/>
  <c r="N24" i="3"/>
  <c r="P24" i="3" s="1"/>
  <c r="N23" i="3"/>
  <c r="P23" i="3"/>
  <c r="N22" i="3"/>
  <c r="P22" i="3" s="1"/>
  <c r="H26" i="3"/>
  <c r="J26" i="3"/>
  <c r="H25" i="3"/>
  <c r="J25" i="3"/>
  <c r="H24" i="3"/>
  <c r="J24" i="3"/>
  <c r="H23" i="3"/>
  <c r="J23" i="3"/>
  <c r="H22" i="3"/>
  <c r="J22" i="3"/>
  <c r="J69" i="3"/>
  <c r="J81" i="3"/>
  <c r="H67" i="3"/>
  <c r="H68" i="3"/>
  <c r="H69" i="3"/>
  <c r="H70" i="3"/>
  <c r="H71" i="3"/>
  <c r="H72" i="3"/>
  <c r="H73" i="3"/>
  <c r="H74" i="3"/>
  <c r="H75" i="3"/>
  <c r="H76" i="3"/>
  <c r="H77" i="3"/>
  <c r="H78" i="3"/>
  <c r="H79" i="3"/>
  <c r="H80" i="3"/>
  <c r="H81" i="3"/>
  <c r="H82" i="3"/>
  <c r="H83" i="3"/>
  <c r="H84" i="3"/>
  <c r="J84" i="3" s="1"/>
  <c r="H85" i="3"/>
  <c r="H86" i="3"/>
  <c r="H87" i="3"/>
  <c r="H88" i="3"/>
  <c r="H89" i="3"/>
  <c r="H90" i="3"/>
  <c r="J90" i="3" s="1"/>
  <c r="H91" i="3"/>
  <c r="H92" i="3"/>
  <c r="H93" i="3"/>
  <c r="J93" i="3" s="1"/>
  <c r="H94" i="3"/>
  <c r="H95" i="3"/>
  <c r="H96" i="3"/>
  <c r="H97" i="3"/>
  <c r="H98" i="3"/>
  <c r="H99" i="3"/>
  <c r="J99" i="3" s="1"/>
  <c r="H100" i="3"/>
  <c r="H101" i="3"/>
  <c r="H66" i="3"/>
  <c r="J66" i="3" s="1"/>
  <c r="B32" i="1"/>
  <c r="B21" i="1"/>
  <c r="B9" i="1"/>
  <c r="F41" i="4"/>
  <c r="F42" i="4" s="1"/>
  <c r="F44" i="4" s="1"/>
  <c r="F40" i="4"/>
  <c r="G39" i="4"/>
  <c r="H39" i="4" s="1"/>
  <c r="G38" i="4"/>
  <c r="H38" i="4" s="1"/>
  <c r="G37" i="4"/>
  <c r="H37" i="4" s="1"/>
  <c r="H36" i="4"/>
  <c r="G36" i="4"/>
  <c r="G35" i="4"/>
  <c r="H35" i="4" s="1"/>
  <c r="G34" i="4"/>
  <c r="H34" i="4" s="1"/>
  <c r="G33" i="4"/>
  <c r="H33" i="4" s="1"/>
  <c r="G32" i="4"/>
  <c r="H32" i="4" s="1"/>
  <c r="G31" i="4"/>
  <c r="H31" i="4" s="1"/>
  <c r="G30" i="4"/>
  <c r="H30" i="4" s="1"/>
  <c r="G29" i="4"/>
  <c r="H29" i="4" s="1"/>
  <c r="G28" i="4"/>
  <c r="H28" i="4" s="1"/>
  <c r="H40" i="4" s="1"/>
  <c r="F20" i="4"/>
  <c r="F21" i="4" s="1"/>
  <c r="F23" i="4" s="1"/>
  <c r="F19" i="4"/>
  <c r="G18" i="4"/>
  <c r="H18" i="4" s="1"/>
  <c r="G17" i="4"/>
  <c r="H17" i="4" s="1"/>
  <c r="G16" i="4"/>
  <c r="H16" i="4" s="1"/>
  <c r="G15" i="4"/>
  <c r="H15" i="4" s="1"/>
  <c r="G14" i="4"/>
  <c r="H14" i="4" s="1"/>
  <c r="G13" i="4"/>
  <c r="H13" i="4" s="1"/>
  <c r="G12" i="4"/>
  <c r="H12" i="4" s="1"/>
  <c r="G11" i="4"/>
  <c r="H11" i="4" s="1"/>
  <c r="G10" i="4"/>
  <c r="H10" i="4" s="1"/>
  <c r="G9" i="4"/>
  <c r="H9" i="4" s="1"/>
  <c r="G8" i="4"/>
  <c r="H8" i="4" s="1"/>
  <c r="G7" i="4"/>
  <c r="H7" i="4" s="1"/>
  <c r="N21" i="3"/>
  <c r="P21" i="3" s="1"/>
  <c r="N20" i="3"/>
  <c r="P20" i="3" s="1"/>
  <c r="N19" i="3"/>
  <c r="P19" i="3" s="1"/>
  <c r="N18" i="3"/>
  <c r="P18" i="3" s="1"/>
  <c r="N17" i="3"/>
  <c r="P17" i="3" s="1"/>
  <c r="N16" i="3"/>
  <c r="P16" i="3" s="1"/>
  <c r="N15" i="3"/>
  <c r="P15" i="3" s="1"/>
  <c r="N14" i="3"/>
  <c r="P14" i="3" s="1"/>
  <c r="N13" i="3"/>
  <c r="P13" i="3" s="1"/>
  <c r="N12" i="3"/>
  <c r="P12" i="3" s="1"/>
  <c r="N11" i="3"/>
  <c r="P11" i="3" s="1"/>
  <c r="N10" i="3"/>
  <c r="P10" i="3" s="1"/>
  <c r="N9" i="3"/>
  <c r="P9" i="3" s="1"/>
  <c r="N8" i="3"/>
  <c r="P8" i="3" s="1"/>
  <c r="N7" i="3"/>
  <c r="P7" i="3" s="1"/>
  <c r="N6" i="3"/>
  <c r="P6" i="3" s="1"/>
  <c r="N5" i="3"/>
  <c r="P5" i="3" s="1"/>
  <c r="N4" i="3"/>
  <c r="P4" i="3" s="1"/>
  <c r="N3" i="3"/>
  <c r="P3" i="3" s="1"/>
  <c r="J4" i="3"/>
  <c r="J5" i="3"/>
  <c r="J6" i="3"/>
  <c r="J7" i="3"/>
  <c r="J13" i="3"/>
  <c r="J14" i="3"/>
  <c r="J15" i="3"/>
  <c r="J16" i="3"/>
  <c r="J3" i="3"/>
  <c r="J27" i="3" s="1"/>
  <c r="B7" i="1" s="1"/>
  <c r="H4" i="3"/>
  <c r="H5" i="3"/>
  <c r="H6" i="3"/>
  <c r="H7" i="3"/>
  <c r="H8" i="3"/>
  <c r="J8" i="3" s="1"/>
  <c r="H9" i="3"/>
  <c r="J9" i="3" s="1"/>
  <c r="H10" i="3"/>
  <c r="J10" i="3" s="1"/>
  <c r="H11" i="3"/>
  <c r="J11" i="3" s="1"/>
  <c r="H12" i="3"/>
  <c r="J12" i="3" s="1"/>
  <c r="H13" i="3"/>
  <c r="H14" i="3"/>
  <c r="H15" i="3"/>
  <c r="H16" i="3"/>
  <c r="H17" i="3"/>
  <c r="J17" i="3" s="1"/>
  <c r="H18" i="3"/>
  <c r="J18" i="3" s="1"/>
  <c r="H19" i="3"/>
  <c r="J19" i="3" s="1"/>
  <c r="H20" i="3"/>
  <c r="J20" i="3" s="1"/>
  <c r="H21" i="3"/>
  <c r="J21" i="3" s="1"/>
  <c r="H3" i="3"/>
  <c r="B44" i="1" l="1"/>
  <c r="B30" i="2" s="1"/>
  <c r="B28" i="2"/>
  <c r="Q95" i="3"/>
  <c r="Q89" i="3"/>
  <c r="Q83" i="3"/>
  <c r="Q59" i="3"/>
  <c r="Q56" i="3"/>
  <c r="Q53" i="3"/>
  <c r="Q47" i="3"/>
  <c r="Q44" i="3"/>
  <c r="Q38" i="3"/>
  <c r="Q32" i="3"/>
  <c r="P27" i="3"/>
  <c r="B30" i="1" s="1"/>
  <c r="J87" i="3"/>
  <c r="J78" i="3"/>
  <c r="J75" i="3"/>
  <c r="J72" i="3"/>
  <c r="J96" i="3"/>
  <c r="H19" i="4"/>
  <c r="B29" i="1"/>
  <c r="B6" i="1"/>
  <c r="Q101" i="3" l="1"/>
  <c r="B31" i="1"/>
  <c r="B24" i="2" s="1"/>
  <c r="B8" i="1"/>
  <c r="B13" i="2" s="1"/>
  <c r="B20" i="1"/>
  <c r="B17" i="2" s="1"/>
  <c r="B39" i="2" s="1"/>
  <c r="B34" i="2" l="1"/>
  <c r="B22" i="1"/>
  <c r="B19" i="2" s="1"/>
  <c r="B41" i="2" s="1"/>
  <c r="B33" i="1"/>
  <c r="B26" i="2" s="1"/>
  <c r="B10" i="1"/>
  <c r="B15" i="2" s="1"/>
  <c r="B36" i="2" l="1"/>
</calcChain>
</file>

<file path=xl/sharedStrings.xml><?xml version="1.0" encoding="utf-8"?>
<sst xmlns="http://schemas.openxmlformats.org/spreadsheetml/2006/main" count="297" uniqueCount="96">
  <si>
    <t>City of Boise - Assured Water Supply - Water Demand Calculator Tool</t>
  </si>
  <si>
    <t>for AWS Application B and Application C</t>
  </si>
  <si>
    <t>Projected Number of Residential Customers</t>
  </si>
  <si>
    <t>gallons per day</t>
  </si>
  <si>
    <r>
      <rPr>
        <b/>
        <i/>
        <vertAlign val="superscript"/>
        <sz val="11"/>
        <rFont val="Aptos Narrow"/>
        <family val="2"/>
        <scheme val="minor"/>
      </rPr>
      <t>*</t>
    </r>
    <r>
      <rPr>
        <i/>
        <sz val="11"/>
        <rFont val="Aptos Narrow"/>
        <family val="2"/>
        <scheme val="minor"/>
      </rPr>
      <t>Average Daily Demand</t>
    </r>
  </si>
  <si>
    <r>
      <rPr>
        <b/>
        <i/>
        <vertAlign val="superscript"/>
        <sz val="11"/>
        <rFont val="Aptos Narrow"/>
        <family val="2"/>
        <scheme val="minor"/>
      </rPr>
      <t>**</t>
    </r>
    <r>
      <rPr>
        <i/>
        <sz val="11"/>
        <rFont val="Aptos Narrow"/>
        <family val="2"/>
        <scheme val="minor"/>
      </rPr>
      <t>Maximum Daily Demand</t>
    </r>
  </si>
  <si>
    <t>Legend</t>
  </si>
  <si>
    <t>Input</t>
  </si>
  <si>
    <t>Calculation</t>
  </si>
  <si>
    <t>Output</t>
  </si>
  <si>
    <t>Parameter</t>
  </si>
  <si>
    <t>Full Buildout of Service Area</t>
  </si>
  <si>
    <t>Residential Use per Customer (kgal)</t>
  </si>
  <si>
    <t>Residential Demands</t>
  </si>
  <si>
    <t>kGal</t>
  </si>
  <si>
    <t>Gal / Customer</t>
  </si>
  <si>
    <t>Gal / Customer / Day</t>
  </si>
  <si>
    <t>Projected No. of Residential Customers</t>
  </si>
  <si>
    <t>Jan</t>
  </si>
  <si>
    <r>
      <rPr>
        <vertAlign val="superscript"/>
        <sz val="11"/>
        <rFont val="Aptos Narrow"/>
        <family val="2"/>
        <scheme val="minor"/>
      </rPr>
      <t>1</t>
    </r>
    <r>
      <rPr>
        <sz val="11"/>
        <rFont val="Aptos Narrow"/>
        <family val="2"/>
        <scheme val="minor"/>
      </rPr>
      <t>Average Residential Demand Factor (gpd / customer)</t>
    </r>
  </si>
  <si>
    <t>Feb</t>
  </si>
  <si>
    <r>
      <t>Total Projected ADD</t>
    </r>
    <r>
      <rPr>
        <b/>
        <vertAlign val="superscript"/>
        <sz val="11"/>
        <rFont val="Aptos Narrow"/>
        <family val="2"/>
        <scheme val="minor"/>
      </rPr>
      <t>*</t>
    </r>
    <r>
      <rPr>
        <b/>
        <sz val="11"/>
        <rFont val="Aptos Narrow"/>
        <family val="2"/>
        <scheme val="minor"/>
      </rPr>
      <t xml:space="preserve"> (gpd)</t>
    </r>
  </si>
  <si>
    <t>Mar</t>
  </si>
  <si>
    <r>
      <rPr>
        <vertAlign val="superscript"/>
        <sz val="11"/>
        <rFont val="Aptos Narrow"/>
        <family val="2"/>
        <scheme val="minor"/>
      </rPr>
      <t>1</t>
    </r>
    <r>
      <rPr>
        <sz val="11"/>
        <rFont val="Aptos Narrow"/>
        <family val="2"/>
        <scheme val="minor"/>
      </rPr>
      <t>Peaking Factor</t>
    </r>
  </si>
  <si>
    <t>Apr</t>
  </si>
  <si>
    <r>
      <t>Total Projected MDD</t>
    </r>
    <r>
      <rPr>
        <b/>
        <vertAlign val="superscript"/>
        <sz val="11"/>
        <rFont val="Aptos Narrow"/>
        <family val="2"/>
        <scheme val="minor"/>
      </rPr>
      <t>**</t>
    </r>
    <r>
      <rPr>
        <b/>
        <sz val="11"/>
        <rFont val="Aptos Narrow"/>
        <family val="2"/>
        <scheme val="minor"/>
      </rPr>
      <t xml:space="preserve"> (gpd)</t>
    </r>
  </si>
  <si>
    <t>May</t>
  </si>
  <si>
    <t>Jun</t>
  </si>
  <si>
    <t>Jul</t>
  </si>
  <si>
    <t>Aug</t>
  </si>
  <si>
    <t>Sep</t>
  </si>
  <si>
    <t>Oct</t>
  </si>
  <si>
    <t>Nov</t>
  </si>
  <si>
    <t>Dec</t>
  </si>
  <si>
    <t>avg month</t>
  </si>
  <si>
    <t>peak month</t>
  </si>
  <si>
    <t>PF (ADD to MMAD)</t>
  </si>
  <si>
    <t>PF (MMAD to MDD)</t>
  </si>
  <si>
    <t>Res PF</t>
  </si>
  <si>
    <t>Commercial Use per Customer (kgal)</t>
  </si>
  <si>
    <t>References</t>
  </si>
  <si>
    <t>Inputs</t>
  </si>
  <si>
    <r>
      <rPr>
        <vertAlign val="superscript"/>
        <sz val="11"/>
        <color theme="1"/>
        <rFont val="Aptos Narrow"/>
        <family val="2"/>
        <scheme val="minor"/>
      </rPr>
      <t>1</t>
    </r>
    <r>
      <rPr>
        <sz val="11"/>
        <color theme="1"/>
        <rFont val="Aptos Narrow"/>
        <family val="2"/>
        <scheme val="minor"/>
      </rPr>
      <t xml:space="preserve">Suez Water Idaho Inc.(2016) MASTER WATER PLAN FOR THE YEARS 2015 TO 2065. </t>
    </r>
  </si>
  <si>
    <t>Calculations</t>
  </si>
  <si>
    <t>Referenced Values</t>
  </si>
  <si>
    <t>Outputs</t>
  </si>
  <si>
    <t>PF (ADD to MMD)</t>
  </si>
  <si>
    <t>Com PF</t>
  </si>
  <si>
    <t>AVG:</t>
  </si>
  <si>
    <t xml:space="preserve">(A) Residential Development </t>
  </si>
  <si>
    <t>(B) Commercial and Industrial Development</t>
  </si>
  <si>
    <t>Commercial and Industrial Demands</t>
  </si>
  <si>
    <t>Projected No. of Commercial/Industrial Customers</t>
  </si>
  <si>
    <t>Commercial/Industrial</t>
  </si>
  <si>
    <t>Projected Number of Commercial/Industrial Customers</t>
  </si>
  <si>
    <t>Commercial/Industrial ADD</t>
  </si>
  <si>
    <t>Commercial/Industrial MDD</t>
  </si>
  <si>
    <t>Total Development Max Day Water Demand (MDD) =</t>
  </si>
  <si>
    <t>Total Development Average Day Water Demand (ADD) =</t>
  </si>
  <si>
    <r>
      <rPr>
        <vertAlign val="superscript"/>
        <sz val="11"/>
        <rFont val="Aptos Narrow"/>
        <family val="2"/>
        <scheme val="minor"/>
      </rPr>
      <t>1</t>
    </r>
    <r>
      <rPr>
        <sz val="11"/>
        <rFont val="Aptos Narrow"/>
        <family val="2"/>
        <scheme val="minor"/>
      </rPr>
      <t>Average Residential Winter Demand Factor (gpd / customer)</t>
    </r>
  </si>
  <si>
    <r>
      <t>Total Projected Winter ADD</t>
    </r>
    <r>
      <rPr>
        <b/>
        <vertAlign val="superscript"/>
        <sz val="11"/>
        <rFont val="Aptos Narrow"/>
        <family val="2"/>
        <scheme val="minor"/>
      </rPr>
      <t>*</t>
    </r>
    <r>
      <rPr>
        <b/>
        <sz val="11"/>
        <rFont val="Aptos Narrow"/>
        <family val="2"/>
        <scheme val="minor"/>
      </rPr>
      <t xml:space="preserve"> (gpd)</t>
    </r>
  </si>
  <si>
    <r>
      <t>Total Projected Winter MDD</t>
    </r>
    <r>
      <rPr>
        <b/>
        <vertAlign val="superscript"/>
        <sz val="11"/>
        <rFont val="Aptos Narrow"/>
        <family val="2"/>
        <scheme val="minor"/>
      </rPr>
      <t>**</t>
    </r>
    <r>
      <rPr>
        <b/>
        <sz val="11"/>
        <rFont val="Aptos Narrow"/>
        <family val="2"/>
        <scheme val="minor"/>
      </rPr>
      <t xml:space="preserve"> (gpd)</t>
    </r>
  </si>
  <si>
    <t>Data Year: 2013</t>
  </si>
  <si>
    <t>Data Year</t>
  </si>
  <si>
    <t>Suez Water Idaho Inc. (2016) MASTER WATER PLAN FOR THE YEARS 2015 TO 2065. Appendix A - Table A-1</t>
  </si>
  <si>
    <t xml:space="preserve">Residential Use per Customer </t>
  </si>
  <si>
    <t>kgal</t>
  </si>
  <si>
    <t>gal</t>
  </si>
  <si>
    <t>Days per Year</t>
  </si>
  <si>
    <t>Residential Use</t>
  </si>
  <si>
    <t>gpd/customer</t>
  </si>
  <si>
    <t>Suez Water Idaho Inc. (2016) MASTER WATER PLAN FOR THE YEARS 2015 TO 2065. Appendix A - Table A-2</t>
  </si>
  <si>
    <t>Year</t>
  </si>
  <si>
    <t>Month</t>
  </si>
  <si>
    <t>December</t>
  </si>
  <si>
    <t>January</t>
  </si>
  <si>
    <t>February</t>
  </si>
  <si>
    <t>Days per Month</t>
  </si>
  <si>
    <t>From IMAP - Appendix A Table A-2</t>
  </si>
  <si>
    <t xml:space="preserve">January </t>
  </si>
  <si>
    <t xml:space="preserve">Commercial Use per Customer </t>
  </si>
  <si>
    <t>Commercial Use</t>
  </si>
  <si>
    <r>
      <rPr>
        <vertAlign val="superscript"/>
        <sz val="11"/>
        <rFont val="Aptos Narrow"/>
        <family val="2"/>
        <scheme val="minor"/>
      </rPr>
      <t>1</t>
    </r>
    <r>
      <rPr>
        <sz val="11"/>
        <rFont val="Aptos Narrow"/>
        <family val="2"/>
        <scheme val="minor"/>
      </rPr>
      <t>Average Commercial Winter Demand Factor (gpd / customer)</t>
    </r>
  </si>
  <si>
    <r>
      <rPr>
        <vertAlign val="superscript"/>
        <sz val="11"/>
        <rFont val="Aptos Narrow"/>
        <family val="2"/>
        <scheme val="minor"/>
      </rPr>
      <t>1</t>
    </r>
    <r>
      <rPr>
        <sz val="11"/>
        <rFont val="Aptos Narrow"/>
        <family val="2"/>
        <scheme val="minor"/>
      </rPr>
      <t>Average Commercial Demand Factor (gpd / customer)</t>
    </r>
  </si>
  <si>
    <t>Total Development Average Winter Day Water Demand (ADDw) =</t>
  </si>
  <si>
    <t>Total Development Max Winter Day Water Demand (MDDw) =</t>
  </si>
  <si>
    <r>
      <rPr>
        <b/>
        <sz val="11"/>
        <color rgb="FF000000"/>
        <rFont val="Aptos Narrow"/>
        <family val="2"/>
        <scheme val="minor"/>
      </rPr>
      <t>Instructions</t>
    </r>
    <r>
      <rPr>
        <sz val="11"/>
        <color rgb="FF000000"/>
        <rFont val="Aptos Narrow"/>
        <family val="2"/>
        <scheme val="minor"/>
      </rPr>
      <t>: This water demand calculator tool can be used to aid developers in calculating the water demand for their developments based on the number of customers (i.e water meters). To use this tool, simply input the number of customers (Residential or Commercial/Industrial) that will exist at full build-out of the proposed development. The water demand calculator tool will output the predicted water demand. ADD = Average Daily Demand. MDD = Maximum Daily Demand</t>
    </r>
  </si>
  <si>
    <t>Residential ADD</t>
  </si>
  <si>
    <t>Residential MDD</t>
  </si>
  <si>
    <t>Commercial/Industrial Winter ADDw</t>
  </si>
  <si>
    <t>Commercial/Industrial Winter MDDw</t>
  </si>
  <si>
    <t>Residential Winter ADDw</t>
  </si>
  <si>
    <t>Residential Winter MDDw</t>
  </si>
  <si>
    <r>
      <t xml:space="preserve">Residential </t>
    </r>
    <r>
      <rPr>
        <b/>
        <sz val="11"/>
        <color rgb="FFFF0000"/>
        <rFont val="Aptos Narrow"/>
        <family val="2"/>
        <scheme val="minor"/>
      </rPr>
      <t xml:space="preserve">Winter </t>
    </r>
    <r>
      <rPr>
        <b/>
        <sz val="11"/>
        <rFont val="Aptos Narrow"/>
        <family val="2"/>
        <scheme val="minor"/>
      </rPr>
      <t>Demands</t>
    </r>
  </si>
  <si>
    <r>
      <t xml:space="preserve">Commercial and Industrial </t>
    </r>
    <r>
      <rPr>
        <b/>
        <sz val="11"/>
        <color rgb="FFFF0000"/>
        <rFont val="Aptos Narrow"/>
        <family val="2"/>
        <scheme val="minor"/>
      </rPr>
      <t xml:space="preserve">Winter </t>
    </r>
    <r>
      <rPr>
        <b/>
        <sz val="11"/>
        <rFont val="Aptos Narrow"/>
        <family val="2"/>
        <scheme val="minor"/>
      </rPr>
      <t>Demands</t>
    </r>
  </si>
  <si>
    <t>Winter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</si>
</sst>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ptos Narrow"/>
      <family val="2"/>
      <scheme val="minor"/>
    </font>
    <font>
      <sz val="11"/>
      <color rgb="FF3F3F76"/>
      <name val="Aptos Narrow"/>
      <family val="2"/>
      <scheme val="minor"/>
    </font>
    <font>
      <b/>
      <sz val="11"/>
      <color rgb="FF3F3F3F"/>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4"/>
      <color theme="1"/>
      <name val="Aptos Narrow"/>
      <family val="2"/>
      <scheme val="minor"/>
    </font>
    <font>
      <sz val="11"/>
      <name val="Aptos Narrow"/>
      <family val="2"/>
      <scheme val="minor"/>
    </font>
    <font>
      <vertAlign val="superscript"/>
      <sz val="11"/>
      <name val="Aptos Narrow"/>
      <family val="2"/>
      <scheme val="minor"/>
    </font>
    <font>
      <b/>
      <vertAlign val="superscript"/>
      <sz val="11"/>
      <name val="Aptos Narrow"/>
      <family val="2"/>
      <scheme val="minor"/>
    </font>
    <font>
      <i/>
      <sz val="11"/>
      <name val="Aptos Narrow"/>
      <family val="2"/>
      <scheme val="minor"/>
    </font>
    <font>
      <b/>
      <i/>
      <vertAlign val="superscript"/>
      <sz val="11"/>
      <name val="Aptos Narrow"/>
      <family val="2"/>
      <scheme val="minor"/>
    </font>
    <font>
      <vertAlign val="superscript"/>
      <sz val="11"/>
      <color theme="1"/>
      <name val="Aptos Narrow"/>
      <family val="2"/>
      <scheme val="minor"/>
    </font>
    <font>
      <b/>
      <sz val="11"/>
      <color rgb="FFFF0000"/>
      <name val="Aptos Narrow"/>
      <family val="2"/>
      <scheme val="minor"/>
    </font>
    <font>
      <b/>
      <sz val="11"/>
      <color rgb="FF000000"/>
      <name val="Aptos Narrow"/>
      <family val="2"/>
      <scheme val="minor"/>
    </font>
    <font>
      <sz val="11"/>
      <color rgb="FF000000"/>
      <name val="Aptos Narrow"/>
      <family val="2"/>
      <scheme val="minor"/>
    </font>
    <font>
      <sz val="11"/>
      <color rgb="FF006100"/>
      <name val="Aptos Narrow"/>
      <family val="2"/>
      <scheme val="minor"/>
    </font>
    <font>
      <b/>
      <sz val="11"/>
      <color rgb="FF006100"/>
      <name val="Aptos Narrow"/>
      <family val="2"/>
      <scheme val="minor"/>
    </font>
    <font>
      <sz val="8"/>
      <name val="Aptos Narrow"/>
      <family val="2"/>
      <scheme val="minor"/>
    </font>
  </fonts>
  <fills count="17">
    <fill>
      <patternFill patternType="none"/>
    </fill>
    <fill>
      <patternFill patternType="gray125"/>
    </fill>
    <fill>
      <patternFill patternType="solid">
        <fgColor rgb="FFFFCC99"/>
      </patternFill>
    </fill>
    <fill>
      <patternFill patternType="solid">
        <fgColor rgb="FFF2F2F2"/>
      </patternFill>
    </fill>
    <fill>
      <patternFill patternType="solid">
        <fgColor theme="2"/>
        <bgColor indexed="64"/>
      </patternFill>
    </fill>
    <fill>
      <patternFill patternType="solid">
        <fgColor rgb="FFFFFF97"/>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s>
  <borders count="4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16" fillId="14" borderId="0" applyNumberFormat="0" applyBorder="0" applyAlignment="0" applyProtection="0"/>
  </cellStyleXfs>
  <cellXfs count="114">
    <xf numFmtId="0" fontId="0" fillId="0" borderId="0" xfId="0"/>
    <xf numFmtId="3" fontId="7" fillId="5" borderId="1" xfId="1" applyNumberFormat="1" applyFont="1" applyFill="1" applyAlignment="1">
      <alignment horizontal="left"/>
    </xf>
    <xf numFmtId="3" fontId="7" fillId="5" borderId="1" xfId="1" applyNumberFormat="1" applyFont="1" applyFill="1" applyAlignment="1">
      <alignment horizontal="right"/>
    </xf>
    <xf numFmtId="3" fontId="7" fillId="0" borderId="1" xfId="1" applyNumberFormat="1" applyFont="1" applyFill="1"/>
    <xf numFmtId="3" fontId="5" fillId="8" borderId="10" xfId="2" applyNumberFormat="1" applyFont="1" applyFill="1" applyBorder="1"/>
    <xf numFmtId="2" fontId="7" fillId="7" borderId="1" xfId="1" applyNumberFormat="1" applyFont="1" applyFill="1"/>
    <xf numFmtId="3" fontId="5" fillId="8" borderId="4" xfId="2" applyNumberFormat="1" applyFont="1" applyFill="1" applyBorder="1"/>
    <xf numFmtId="0" fontId="10" fillId="0" borderId="0" xfId="0" applyFont="1" applyAlignment="1">
      <alignment horizontal="left" indent="1"/>
    </xf>
    <xf numFmtId="0" fontId="7" fillId="0" borderId="0" xfId="0" applyFont="1"/>
    <xf numFmtId="0" fontId="4" fillId="0" borderId="4" xfId="0" applyFont="1" applyBorder="1" applyAlignment="1">
      <alignment horizontal="center"/>
    </xf>
    <xf numFmtId="3" fontId="7" fillId="5" borderId="4" xfId="1" applyNumberFormat="1" applyFont="1" applyFill="1" applyBorder="1" applyAlignment="1">
      <alignment horizontal="center"/>
    </xf>
    <xf numFmtId="1" fontId="5" fillId="6" borderId="4" xfId="2" applyNumberFormat="1" applyFont="1" applyFill="1" applyBorder="1" applyAlignment="1">
      <alignment horizontal="center"/>
    </xf>
    <xf numFmtId="3" fontId="7" fillId="0" borderId="4" xfId="1" applyNumberFormat="1" applyFont="1" applyFill="1" applyBorder="1" applyAlignment="1">
      <alignment horizontal="center"/>
    </xf>
    <xf numFmtId="3" fontId="5" fillId="8" borderId="4" xfId="2" applyNumberFormat="1" applyFont="1" applyFill="1" applyBorder="1" applyAlignment="1">
      <alignment horizontal="center"/>
    </xf>
    <xf numFmtId="0" fontId="0" fillId="0" borderId="4" xfId="0" applyBorder="1"/>
    <xf numFmtId="3" fontId="0" fillId="9" borderId="4" xfId="0" applyNumberFormat="1" applyFill="1" applyBorder="1"/>
    <xf numFmtId="0" fontId="0" fillId="0" borderId="26" xfId="0" applyBorder="1"/>
    <xf numFmtId="0" fontId="0" fillId="11" borderId="25" xfId="0" applyFill="1" applyBorder="1"/>
    <xf numFmtId="2" fontId="13" fillId="0" borderId="27" xfId="0" applyNumberFormat="1" applyFont="1" applyBorder="1"/>
    <xf numFmtId="3" fontId="0" fillId="13" borderId="19" xfId="0" applyNumberFormat="1" applyFill="1" applyBorder="1"/>
    <xf numFmtId="0" fontId="0" fillId="7" borderId="0" xfId="0" applyFill="1"/>
    <xf numFmtId="0" fontId="0" fillId="7" borderId="0" xfId="0" applyFill="1" applyAlignment="1">
      <alignment wrapText="1"/>
    </xf>
    <xf numFmtId="0" fontId="4" fillId="12" borderId="0" xfId="0" applyFont="1" applyFill="1" applyAlignment="1">
      <alignment horizontal="center"/>
    </xf>
    <xf numFmtId="0" fontId="0" fillId="9" borderId="0" xfId="0" applyFill="1" applyAlignment="1">
      <alignment horizontal="center"/>
    </xf>
    <xf numFmtId="0" fontId="4" fillId="13" borderId="0" xfId="0" applyFont="1" applyFill="1" applyAlignment="1">
      <alignment horizontal="center"/>
    </xf>
    <xf numFmtId="0" fontId="4" fillId="7" borderId="0" xfId="0" applyFont="1" applyFill="1"/>
    <xf numFmtId="3" fontId="0" fillId="7" borderId="0" xfId="0" applyNumberFormat="1" applyFill="1"/>
    <xf numFmtId="0" fontId="0" fillId="7" borderId="0" xfId="0" applyFill="1" applyAlignment="1">
      <alignment horizontal="center" wrapText="1"/>
    </xf>
    <xf numFmtId="0" fontId="3" fillId="0" borderId="0" xfId="0" applyFont="1"/>
    <xf numFmtId="0" fontId="3" fillId="0" borderId="30" xfId="0" applyFont="1" applyBorder="1"/>
    <xf numFmtId="0" fontId="0" fillId="0" borderId="18" xfId="0" applyBorder="1"/>
    <xf numFmtId="16" fontId="0" fillId="0" borderId="0" xfId="0" applyNumberFormat="1"/>
    <xf numFmtId="164" fontId="0" fillId="0" borderId="18" xfId="0" applyNumberFormat="1" applyBorder="1"/>
    <xf numFmtId="0" fontId="0" fillId="0" borderId="30" xfId="0" applyBorder="1"/>
    <xf numFmtId="16" fontId="0" fillId="0" borderId="0" xfId="0" applyNumberFormat="1" applyAlignment="1">
      <alignment horizontal="right"/>
    </xf>
    <xf numFmtId="164" fontId="0" fillId="10" borderId="18" xfId="0" applyNumberFormat="1" applyFill="1" applyBorder="1"/>
    <xf numFmtId="0" fontId="0" fillId="0" borderId="0" xfId="0" applyAlignment="1">
      <alignment horizontal="right"/>
    </xf>
    <xf numFmtId="0" fontId="0" fillId="0" borderId="31" xfId="0" applyBorder="1"/>
    <xf numFmtId="0" fontId="0" fillId="0" borderId="3" xfId="0" applyBorder="1" applyAlignment="1">
      <alignment horizontal="right"/>
    </xf>
    <xf numFmtId="0" fontId="0" fillId="0" borderId="3" xfId="0" applyBorder="1"/>
    <xf numFmtId="0" fontId="0" fillId="0" borderId="32" xfId="0" applyBorder="1"/>
    <xf numFmtId="2" fontId="17" fillId="14" borderId="0" xfId="3" applyNumberFormat="1" applyFont="1"/>
    <xf numFmtId="164" fontId="0" fillId="0" borderId="0" xfId="0" applyNumberFormat="1"/>
    <xf numFmtId="0" fontId="4" fillId="0" borderId="0" xfId="0" applyFont="1"/>
    <xf numFmtId="3" fontId="4" fillId="7" borderId="0" xfId="0" applyNumberFormat="1" applyFont="1" applyFill="1"/>
    <xf numFmtId="0" fontId="4" fillId="12" borderId="11" xfId="0" applyFont="1" applyFill="1" applyBorder="1"/>
    <xf numFmtId="0" fontId="0" fillId="7" borderId="12" xfId="0" applyFill="1" applyBorder="1"/>
    <xf numFmtId="0" fontId="0" fillId="7" borderId="13" xfId="0" applyFill="1" applyBorder="1"/>
    <xf numFmtId="0" fontId="0" fillId="7" borderId="14" xfId="0" applyFill="1" applyBorder="1"/>
    <xf numFmtId="0" fontId="0" fillId="9" borderId="13" xfId="0" applyFill="1" applyBorder="1"/>
    <xf numFmtId="0" fontId="0" fillId="7" borderId="16" xfId="0" applyFill="1" applyBorder="1"/>
    <xf numFmtId="0" fontId="0" fillId="7" borderId="11" xfId="0" applyFill="1" applyBorder="1"/>
    <xf numFmtId="0" fontId="0" fillId="7" borderId="34" xfId="0" applyFill="1" applyBorder="1"/>
    <xf numFmtId="0" fontId="4" fillId="13" borderId="13" xfId="0" applyFont="1" applyFill="1" applyBorder="1"/>
    <xf numFmtId="0" fontId="4" fillId="7" borderId="15" xfId="0" applyFont="1" applyFill="1" applyBorder="1"/>
    <xf numFmtId="3" fontId="0" fillId="7" borderId="33" xfId="0" applyNumberFormat="1" applyFill="1" applyBorder="1"/>
    <xf numFmtId="2" fontId="0" fillId="0" borderId="24" xfId="0" applyNumberFormat="1" applyBorder="1"/>
    <xf numFmtId="0" fontId="5" fillId="0" borderId="3" xfId="0" applyFont="1" applyBorder="1" applyAlignment="1">
      <alignment horizontal="center"/>
    </xf>
    <xf numFmtId="0" fontId="5" fillId="4" borderId="8" xfId="0" applyFont="1" applyFill="1" applyBorder="1" applyAlignment="1">
      <alignment horizontal="left"/>
    </xf>
    <xf numFmtId="0" fontId="5" fillId="4" borderId="9" xfId="0" applyFont="1" applyFill="1" applyBorder="1" applyAlignment="1">
      <alignment horizontal="left"/>
    </xf>
    <xf numFmtId="0" fontId="0" fillId="9" borderId="15" xfId="0" applyFill="1" applyBorder="1"/>
    <xf numFmtId="3" fontId="0" fillId="9" borderId="26" xfId="0" applyNumberFormat="1" applyFill="1" applyBorder="1"/>
    <xf numFmtId="164" fontId="7" fillId="7" borderId="1" xfId="1" applyNumberFormat="1" applyFont="1" applyFill="1"/>
    <xf numFmtId="0" fontId="0" fillId="0" borderId="23" xfId="0" applyBorder="1"/>
    <xf numFmtId="0" fontId="0" fillId="11" borderId="26" xfId="0" applyFill="1" applyBorder="1"/>
    <xf numFmtId="1" fontId="0" fillId="0" borderId="4" xfId="0" applyNumberFormat="1" applyBorder="1"/>
    <xf numFmtId="0" fontId="4" fillId="0" borderId="22" xfId="0" applyFont="1" applyBorder="1" applyAlignment="1">
      <alignment horizontal="center"/>
    </xf>
    <xf numFmtId="0" fontId="4" fillId="0" borderId="24" xfId="0" applyFont="1" applyBorder="1" applyAlignment="1">
      <alignment horizontal="center"/>
    </xf>
    <xf numFmtId="0" fontId="0" fillId="12" borderId="21" xfId="0" applyFill="1" applyBorder="1"/>
    <xf numFmtId="0" fontId="4" fillId="7" borderId="13" xfId="0" applyFont="1" applyFill="1" applyBorder="1"/>
    <xf numFmtId="0" fontId="6" fillId="7" borderId="11" xfId="0" applyFont="1" applyFill="1" applyBorder="1" applyAlignment="1">
      <alignment horizontal="center"/>
    </xf>
    <xf numFmtId="0" fontId="6" fillId="7" borderId="34" xfId="0" applyFont="1" applyFill="1" applyBorder="1" applyAlignment="1">
      <alignment horizontal="center"/>
    </xf>
    <xf numFmtId="0" fontId="6" fillId="7" borderId="12" xfId="0" applyFont="1" applyFill="1" applyBorder="1" applyAlignment="1">
      <alignment horizontal="center"/>
    </xf>
    <xf numFmtId="17" fontId="4" fillId="7" borderId="15" xfId="0" applyNumberFormat="1" applyFont="1" applyFill="1" applyBorder="1" applyAlignment="1">
      <alignment horizontal="center"/>
    </xf>
    <xf numFmtId="0" fontId="4" fillId="7" borderId="33" xfId="0" applyFont="1" applyFill="1" applyBorder="1" applyAlignment="1">
      <alignment horizontal="center"/>
    </xf>
    <xf numFmtId="0" fontId="4" fillId="7" borderId="16" xfId="0" applyFont="1" applyFill="1" applyBorder="1" applyAlignment="1">
      <alignment horizontal="center"/>
    </xf>
    <xf numFmtId="0" fontId="6" fillId="7" borderId="15" xfId="0" applyFont="1" applyFill="1" applyBorder="1" applyAlignment="1">
      <alignment horizontal="center"/>
    </xf>
    <xf numFmtId="0" fontId="6" fillId="7" borderId="33" xfId="0" applyFont="1" applyFill="1" applyBorder="1" applyAlignment="1">
      <alignment horizontal="center"/>
    </xf>
    <xf numFmtId="0" fontId="6" fillId="7" borderId="16" xfId="0" applyFont="1" applyFill="1" applyBorder="1" applyAlignment="1">
      <alignment horizontal="center"/>
    </xf>
    <xf numFmtId="0" fontId="15" fillId="7" borderId="0" xfId="0" applyFont="1" applyFill="1" applyAlignment="1">
      <alignment horizontal="center" wrapText="1"/>
    </xf>
    <xf numFmtId="0" fontId="5" fillId="4" borderId="8" xfId="0" applyFont="1" applyFill="1" applyBorder="1" applyAlignment="1">
      <alignment horizontal="left"/>
    </xf>
    <xf numFmtId="0" fontId="5" fillId="4" borderId="9" xfId="0" applyFont="1" applyFill="1" applyBorder="1" applyAlignment="1">
      <alignment horizontal="left"/>
    </xf>
    <xf numFmtId="0" fontId="0" fillId="0" borderId="4" xfId="0" applyBorder="1" applyAlignment="1">
      <alignment horizontal="left"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0" borderId="3" xfId="0" applyFont="1" applyBorder="1" applyAlignment="1">
      <alignment horizontal="center"/>
    </xf>
    <xf numFmtId="0" fontId="6" fillId="4" borderId="4" xfId="0" applyFont="1" applyFill="1" applyBorder="1" applyAlignment="1">
      <alignment horizontal="center" vertical="center"/>
    </xf>
    <xf numFmtId="2" fontId="0" fillId="0" borderId="41" xfId="0" applyNumberFormat="1" applyBorder="1" applyAlignment="1">
      <alignment horizontal="center"/>
    </xf>
    <xf numFmtId="2" fontId="0" fillId="0" borderId="40" xfId="0" applyNumberFormat="1" applyBorder="1" applyAlignment="1">
      <alignment horizontal="center"/>
    </xf>
    <xf numFmtId="2" fontId="0" fillId="0" borderId="42" xfId="0" applyNumberFormat="1" applyBorder="1" applyAlignment="1">
      <alignment horizontal="center"/>
    </xf>
    <xf numFmtId="0" fontId="4" fillId="0" borderId="37"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xf>
    <xf numFmtId="0" fontId="4" fillId="0" borderId="39" xfId="0" applyFont="1" applyBorder="1" applyAlignment="1">
      <alignment horizontal="center"/>
    </xf>
    <xf numFmtId="0" fontId="0" fillId="10" borderId="0" xfId="0" applyFill="1" applyAlignment="1">
      <alignment horizontal="center" wrapText="1"/>
    </xf>
    <xf numFmtId="0" fontId="4" fillId="0" borderId="21" xfId="0" applyFont="1" applyBorder="1" applyAlignment="1">
      <alignment horizontal="center"/>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16" borderId="28" xfId="0" applyFont="1" applyFill="1" applyBorder="1" applyAlignment="1">
      <alignment horizontal="center"/>
    </xf>
    <xf numFmtId="0" fontId="4" fillId="16" borderId="29" xfId="0" applyFont="1" applyFill="1" applyBorder="1" applyAlignment="1">
      <alignment horizontal="center"/>
    </xf>
    <xf numFmtId="0" fontId="4" fillId="16" borderId="17" xfId="0" applyFont="1" applyFill="1" applyBorder="1" applyAlignment="1">
      <alignment horizontal="center"/>
    </xf>
    <xf numFmtId="0" fontId="4" fillId="15" borderId="28" xfId="0" applyFont="1" applyFill="1" applyBorder="1" applyAlignment="1">
      <alignment horizontal="center"/>
    </xf>
    <xf numFmtId="0" fontId="4" fillId="15" borderId="29" xfId="0" applyFont="1" applyFill="1" applyBorder="1" applyAlignment="1">
      <alignment horizontal="center"/>
    </xf>
    <xf numFmtId="0" fontId="4" fillId="15" borderId="17" xfId="0" applyFont="1" applyFill="1" applyBorder="1" applyAlignment="1">
      <alignment horizontal="center"/>
    </xf>
  </cellXfs>
  <cellStyles count="4">
    <cellStyle name="Good" xfId="3" builtinId="26"/>
    <cellStyle name="Input" xfId="1" builtinId="20"/>
    <cellStyle name="Normal" xfId="0" builtinId="0"/>
    <cellStyle name="Output" xfId="2" builtinId="2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2E56-40F1-4AD8-BB3B-F1BE8DD1A969}">
  <sheetPr>
    <pageSetUpPr fitToPage="1"/>
  </sheetPr>
  <dimension ref="A1:K49"/>
  <sheetViews>
    <sheetView tabSelected="1" zoomScaleNormal="100" workbookViewId="0">
      <selection activeCell="B24" sqref="B24"/>
    </sheetView>
  </sheetViews>
  <sheetFormatPr defaultRowHeight="15" customHeight="1" x14ac:dyDescent="0.25"/>
  <cols>
    <col min="1" max="1" width="64.28515625" customWidth="1"/>
    <col min="2" max="2" width="32.140625" customWidth="1"/>
    <col min="3" max="3" width="14.5703125" bestFit="1" customWidth="1"/>
    <col min="9" max="9" width="12.5703125" bestFit="1" customWidth="1"/>
    <col min="10" max="10" width="14.140625" bestFit="1" customWidth="1"/>
    <col min="11" max="11" width="19.140625" bestFit="1" customWidth="1"/>
    <col min="20" max="20" width="11.28515625" customWidth="1"/>
    <col min="21" max="21" width="40.140625" bestFit="1" customWidth="1"/>
  </cols>
  <sheetData>
    <row r="1" spans="1:11" ht="18.75" x14ac:dyDescent="0.3">
      <c r="A1" s="70" t="s">
        <v>0</v>
      </c>
      <c r="B1" s="71"/>
      <c r="C1" s="72"/>
    </row>
    <row r="2" spans="1:11" ht="19.5" thickBot="1" x14ac:dyDescent="0.35">
      <c r="A2" s="76" t="s">
        <v>1</v>
      </c>
      <c r="B2" s="77"/>
      <c r="C2" s="78"/>
    </row>
    <row r="3" spans="1:11" ht="15.75" thickBot="1" x14ac:dyDescent="0.3">
      <c r="A3" s="73">
        <v>45743</v>
      </c>
      <c r="B3" s="74"/>
      <c r="C3" s="75"/>
    </row>
    <row r="4" spans="1:11" x14ac:dyDescent="0.25">
      <c r="A4" s="20"/>
      <c r="B4" s="20"/>
      <c r="C4" s="20"/>
    </row>
    <row r="5" spans="1:11" ht="15" customHeight="1" x14ac:dyDescent="0.25">
      <c r="A5" s="79" t="s">
        <v>86</v>
      </c>
      <c r="B5" s="79"/>
      <c r="C5" s="79"/>
    </row>
    <row r="6" spans="1:11" x14ac:dyDescent="0.25">
      <c r="A6" s="79"/>
      <c r="B6" s="79"/>
      <c r="C6" s="79"/>
    </row>
    <row r="7" spans="1:11" x14ac:dyDescent="0.25">
      <c r="A7" s="79"/>
      <c r="B7" s="79"/>
      <c r="C7" s="79"/>
    </row>
    <row r="8" spans="1:11" x14ac:dyDescent="0.25">
      <c r="A8" s="79"/>
      <c r="B8" s="79"/>
      <c r="C8" s="79"/>
      <c r="G8" s="43"/>
      <c r="H8" s="43"/>
      <c r="I8" s="43"/>
      <c r="J8" s="43"/>
      <c r="K8" s="43"/>
    </row>
    <row r="9" spans="1:11" x14ac:dyDescent="0.25">
      <c r="A9" s="27"/>
      <c r="B9" s="27"/>
      <c r="C9" s="21"/>
      <c r="F9" s="28"/>
      <c r="G9" s="28"/>
      <c r="H9" s="31"/>
      <c r="K9" s="42"/>
    </row>
    <row r="10" spans="1:11" ht="15.75" thickBot="1" x14ac:dyDescent="0.3">
      <c r="A10" s="27"/>
      <c r="B10" s="27"/>
      <c r="C10" s="21"/>
      <c r="F10" s="28"/>
      <c r="G10" s="28"/>
      <c r="K10" s="42"/>
    </row>
    <row r="11" spans="1:11" x14ac:dyDescent="0.25">
      <c r="A11" s="45" t="s">
        <v>2</v>
      </c>
      <c r="B11" s="68">
        <v>1</v>
      </c>
      <c r="C11" s="46"/>
      <c r="F11" s="28"/>
      <c r="G11" s="28"/>
      <c r="H11" s="31"/>
      <c r="K11" s="42"/>
    </row>
    <row r="12" spans="1:11" x14ac:dyDescent="0.25">
      <c r="A12" s="47"/>
      <c r="B12" s="20"/>
      <c r="C12" s="48"/>
      <c r="F12" s="28"/>
      <c r="G12" s="28"/>
      <c r="K12" s="42"/>
    </row>
    <row r="13" spans="1:11" x14ac:dyDescent="0.25">
      <c r="A13" s="49" t="s">
        <v>87</v>
      </c>
      <c r="B13" s="15">
        <f>'Calculations Sheet'!B8</f>
        <v>331.24421738154058</v>
      </c>
      <c r="C13" s="48" t="s">
        <v>3</v>
      </c>
      <c r="F13" s="28"/>
      <c r="G13" s="28"/>
      <c r="H13" s="31"/>
      <c r="K13" s="42"/>
    </row>
    <row r="14" spans="1:11" x14ac:dyDescent="0.25">
      <c r="A14" s="47"/>
      <c r="B14" s="20"/>
      <c r="C14" s="48"/>
      <c r="F14" s="28"/>
      <c r="G14" s="28"/>
      <c r="K14" s="42"/>
    </row>
    <row r="15" spans="1:11" x14ac:dyDescent="0.25">
      <c r="A15" s="49" t="s">
        <v>88</v>
      </c>
      <c r="B15" s="15">
        <f>'Calculations Sheet'!B10</f>
        <v>734.29796730807254</v>
      </c>
      <c r="C15" s="48" t="s">
        <v>3</v>
      </c>
      <c r="F15" s="28"/>
      <c r="G15" s="28"/>
      <c r="H15" s="31"/>
      <c r="K15" s="42"/>
    </row>
    <row r="16" spans="1:11" x14ac:dyDescent="0.25">
      <c r="A16" s="47"/>
      <c r="B16" s="20"/>
      <c r="C16" s="48"/>
      <c r="G16" s="28"/>
      <c r="K16" s="42"/>
    </row>
    <row r="17" spans="1:11" x14ac:dyDescent="0.25">
      <c r="A17" s="49" t="s">
        <v>91</v>
      </c>
      <c r="B17" s="15">
        <f>'Calculations Sheet'!B20</f>
        <v>135.64967882359184</v>
      </c>
      <c r="C17" s="48" t="s">
        <v>3</v>
      </c>
      <c r="G17" s="28"/>
      <c r="K17" s="42"/>
    </row>
    <row r="18" spans="1:11" x14ac:dyDescent="0.25">
      <c r="A18" s="47"/>
      <c r="B18" s="20"/>
      <c r="C18" s="48"/>
      <c r="G18" s="28"/>
      <c r="K18" s="42"/>
    </row>
    <row r="19" spans="1:11" ht="15.75" thickBot="1" x14ac:dyDescent="0.3">
      <c r="A19" s="60" t="s">
        <v>92</v>
      </c>
      <c r="B19" s="61">
        <f>'Calculations Sheet'!B22</f>
        <v>300.70648240607517</v>
      </c>
      <c r="C19" s="50" t="s">
        <v>3</v>
      </c>
      <c r="G19" s="28"/>
      <c r="K19" s="42"/>
    </row>
    <row r="20" spans="1:11" x14ac:dyDescent="0.25">
      <c r="A20" s="20"/>
      <c r="B20" s="20"/>
      <c r="C20" s="20"/>
      <c r="G20" s="28"/>
      <c r="K20" s="42"/>
    </row>
    <row r="21" spans="1:11" ht="15.75" thickBot="1" x14ac:dyDescent="0.3">
      <c r="A21" s="20"/>
      <c r="B21" s="20"/>
      <c r="C21" s="20"/>
      <c r="G21" s="28"/>
      <c r="K21" s="42"/>
    </row>
    <row r="22" spans="1:11" x14ac:dyDescent="0.25">
      <c r="A22" s="45" t="s">
        <v>54</v>
      </c>
      <c r="B22" s="68">
        <v>1</v>
      </c>
      <c r="C22" s="46"/>
      <c r="H22" s="31"/>
      <c r="K22" s="42"/>
    </row>
    <row r="23" spans="1:11" x14ac:dyDescent="0.25">
      <c r="A23" s="47"/>
      <c r="B23" s="20"/>
      <c r="C23" s="48"/>
      <c r="G23" s="28"/>
      <c r="K23" s="42"/>
    </row>
    <row r="24" spans="1:11" x14ac:dyDescent="0.25">
      <c r="A24" s="49" t="s">
        <v>55</v>
      </c>
      <c r="B24" s="15">
        <f>'Calculations Sheet'!B31</f>
        <v>1689.3177664246325</v>
      </c>
      <c r="C24" s="48" t="s">
        <v>3</v>
      </c>
      <c r="H24" s="34"/>
      <c r="K24" s="42"/>
    </row>
    <row r="25" spans="1:11" x14ac:dyDescent="0.25">
      <c r="A25" s="47"/>
      <c r="B25" s="20"/>
      <c r="C25" s="48"/>
      <c r="H25" s="36"/>
      <c r="K25" s="42"/>
    </row>
    <row r="26" spans="1:11" x14ac:dyDescent="0.25">
      <c r="A26" s="49" t="s">
        <v>56</v>
      </c>
      <c r="B26" s="15">
        <f>'Calculations Sheet'!B33</f>
        <v>3102.0295961920433</v>
      </c>
      <c r="C26" s="48" t="s">
        <v>3</v>
      </c>
      <c r="H26" s="36"/>
    </row>
    <row r="27" spans="1:11" x14ac:dyDescent="0.25">
      <c r="A27" s="47"/>
      <c r="B27" s="20"/>
      <c r="C27" s="48"/>
      <c r="H27" s="36"/>
    </row>
    <row r="28" spans="1:11" x14ac:dyDescent="0.25">
      <c r="A28" s="49" t="s">
        <v>89</v>
      </c>
      <c r="B28" s="15">
        <f>'Calculations Sheet'!B42</f>
        <v>1124.2610819132562</v>
      </c>
      <c r="C28" s="48" t="s">
        <v>3</v>
      </c>
      <c r="H28" s="36"/>
    </row>
    <row r="29" spans="1:11" x14ac:dyDescent="0.25">
      <c r="A29" s="47"/>
      <c r="B29" s="20"/>
      <c r="C29" s="48"/>
      <c r="H29" s="36"/>
    </row>
    <row r="30" spans="1:11" ht="15.75" thickBot="1" x14ac:dyDescent="0.3">
      <c r="A30" s="60" t="s">
        <v>90</v>
      </c>
      <c r="B30" s="61">
        <f>'Calculations Sheet'!B44</f>
        <v>2064.4376204738146</v>
      </c>
      <c r="C30" s="50" t="s">
        <v>3</v>
      </c>
      <c r="H30" s="36"/>
    </row>
    <row r="31" spans="1:11" x14ac:dyDescent="0.25">
      <c r="A31" s="20"/>
      <c r="B31" s="20"/>
      <c r="C31" s="20"/>
      <c r="H31" s="36"/>
    </row>
    <row r="32" spans="1:11" ht="15.75" thickBot="1" x14ac:dyDescent="0.3">
      <c r="A32" s="20"/>
      <c r="B32" s="20"/>
      <c r="C32" s="20"/>
      <c r="H32" s="36"/>
    </row>
    <row r="33" spans="1:11" ht="15.75" thickBot="1" x14ac:dyDescent="0.3">
      <c r="A33" s="51"/>
      <c r="B33" s="52"/>
      <c r="C33" s="46"/>
      <c r="G33" s="28"/>
      <c r="H33" s="31"/>
      <c r="K33" s="42"/>
    </row>
    <row r="34" spans="1:11" ht="15.75" thickBot="1" x14ac:dyDescent="0.3">
      <c r="A34" s="53" t="s">
        <v>58</v>
      </c>
      <c r="B34" s="19">
        <f>B24+B13</f>
        <v>2020.561983806173</v>
      </c>
      <c r="C34" s="48" t="s">
        <v>3</v>
      </c>
      <c r="G34" s="28"/>
      <c r="K34" s="42"/>
    </row>
    <row r="35" spans="1:11" ht="15.75" thickBot="1" x14ac:dyDescent="0.3">
      <c r="A35" s="47"/>
      <c r="B35" s="20"/>
      <c r="C35" s="48"/>
      <c r="G35" s="28"/>
      <c r="H35" s="31"/>
      <c r="K35" s="42"/>
    </row>
    <row r="36" spans="1:11" ht="15.75" thickBot="1" x14ac:dyDescent="0.3">
      <c r="A36" s="53" t="s">
        <v>57</v>
      </c>
      <c r="B36" s="19">
        <f>B15+B26</f>
        <v>3836.327563500116</v>
      </c>
      <c r="C36" s="48" t="s">
        <v>3</v>
      </c>
      <c r="G36" s="28"/>
      <c r="K36" s="42"/>
    </row>
    <row r="37" spans="1:11" ht="15.75" thickBot="1" x14ac:dyDescent="0.3">
      <c r="A37" s="69"/>
      <c r="B37" s="26"/>
      <c r="C37" s="48"/>
      <c r="G37" s="28"/>
      <c r="K37" s="42"/>
    </row>
    <row r="38" spans="1:11" ht="15.75" thickBot="1" x14ac:dyDescent="0.3">
      <c r="A38" s="51"/>
      <c r="B38" s="52"/>
      <c r="C38" s="46"/>
      <c r="G38" s="28"/>
      <c r="K38" s="42"/>
    </row>
    <row r="39" spans="1:11" ht="15.75" thickBot="1" x14ac:dyDescent="0.3">
      <c r="A39" s="53" t="s">
        <v>84</v>
      </c>
      <c r="B39" s="19">
        <f>B17+B28</f>
        <v>1259.910760736848</v>
      </c>
      <c r="C39" s="48" t="s">
        <v>3</v>
      </c>
      <c r="G39" s="28"/>
      <c r="K39" s="42"/>
    </row>
    <row r="40" spans="1:11" ht="15.75" thickBot="1" x14ac:dyDescent="0.3">
      <c r="A40" s="47"/>
      <c r="B40" s="20"/>
      <c r="C40" s="48"/>
      <c r="G40" s="28"/>
      <c r="K40" s="42"/>
    </row>
    <row r="41" spans="1:11" ht="15.75" thickBot="1" x14ac:dyDescent="0.3">
      <c r="A41" s="53" t="s">
        <v>85</v>
      </c>
      <c r="B41" s="19">
        <f>B19+B30</f>
        <v>2365.1441028798899</v>
      </c>
      <c r="C41" s="48" t="s">
        <v>3</v>
      </c>
      <c r="G41" s="28"/>
      <c r="K41" s="42"/>
    </row>
    <row r="42" spans="1:11" ht="15.75" thickBot="1" x14ac:dyDescent="0.3">
      <c r="A42" s="54"/>
      <c r="B42" s="55"/>
      <c r="C42" s="50"/>
      <c r="G42" s="28"/>
      <c r="K42" s="42"/>
    </row>
    <row r="43" spans="1:11" x14ac:dyDescent="0.25">
      <c r="A43" s="25"/>
      <c r="B43" s="26"/>
      <c r="C43" s="20"/>
      <c r="H43" s="31"/>
      <c r="K43" s="42"/>
    </row>
    <row r="44" spans="1:11" x14ac:dyDescent="0.25">
      <c r="A44" s="44" t="s">
        <v>6</v>
      </c>
      <c r="B44" s="26"/>
      <c r="C44" s="20"/>
      <c r="G44" s="28"/>
      <c r="K44" s="42"/>
    </row>
    <row r="45" spans="1:11" x14ac:dyDescent="0.25">
      <c r="A45" s="22" t="s">
        <v>7</v>
      </c>
      <c r="B45" s="26"/>
      <c r="C45" s="20"/>
      <c r="H45" s="34"/>
      <c r="K45" s="42"/>
    </row>
    <row r="46" spans="1:11" x14ac:dyDescent="0.25">
      <c r="A46" s="23" t="s">
        <v>8</v>
      </c>
      <c r="B46" s="26"/>
      <c r="C46" s="20"/>
      <c r="H46" s="36"/>
    </row>
    <row r="47" spans="1:11" x14ac:dyDescent="0.25">
      <c r="A47" s="24" t="s">
        <v>9</v>
      </c>
      <c r="B47" s="26"/>
      <c r="C47" s="20"/>
      <c r="H47" s="36"/>
    </row>
    <row r="48" spans="1:11" x14ac:dyDescent="0.25"/>
    <row r="49" x14ac:dyDescent="0.25"/>
  </sheetData>
  <mergeCells count="4">
    <mergeCell ref="A1:C1"/>
    <mergeCell ref="A3:C3"/>
    <mergeCell ref="A2:C2"/>
    <mergeCell ref="A5:C8"/>
  </mergeCells>
  <pageMargins left="0.7" right="0.7" top="0.75" bottom="0.75" header="0.3" footer="0.3"/>
  <pageSetup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AA8D-7080-4FFC-B60D-B7B69074D374}">
  <sheetPr>
    <pageSetUpPr fitToPage="1"/>
  </sheetPr>
  <dimension ref="A1:B53"/>
  <sheetViews>
    <sheetView zoomScaleNormal="100" workbookViewId="0">
      <selection activeCell="H36" sqref="H36"/>
    </sheetView>
  </sheetViews>
  <sheetFormatPr defaultRowHeight="15" x14ac:dyDescent="0.25"/>
  <cols>
    <col min="1" max="1" width="55.42578125" bestFit="1" customWidth="1"/>
    <col min="2" max="2" width="18.42578125" bestFit="1" customWidth="1"/>
    <col min="8" max="8" width="21.7109375" bestFit="1" customWidth="1"/>
    <col min="9" max="9" width="17.5703125" bestFit="1" customWidth="1"/>
    <col min="10" max="10" width="12.5703125" bestFit="1" customWidth="1"/>
    <col min="11" max="11" width="14.140625" bestFit="1" customWidth="1"/>
    <col min="12" max="12" width="19.140625" bestFit="1" customWidth="1"/>
  </cols>
  <sheetData>
    <row r="1" spans="1:2" x14ac:dyDescent="0.25">
      <c r="A1" s="89" t="s">
        <v>49</v>
      </c>
      <c r="B1" s="89"/>
    </row>
    <row r="2" spans="1:2" x14ac:dyDescent="0.25">
      <c r="A2" s="90" t="s">
        <v>10</v>
      </c>
      <c r="B2" s="86" t="s">
        <v>11</v>
      </c>
    </row>
    <row r="3" spans="1:2" x14ac:dyDescent="0.25">
      <c r="A3" s="90"/>
      <c r="B3" s="87"/>
    </row>
    <row r="4" spans="1:2" x14ac:dyDescent="0.25">
      <c r="A4" s="90"/>
      <c r="B4" s="88"/>
    </row>
    <row r="5" spans="1:2" x14ac:dyDescent="0.25">
      <c r="A5" s="80" t="s">
        <v>13</v>
      </c>
      <c r="B5" s="81"/>
    </row>
    <row r="6" spans="1:2" x14ac:dyDescent="0.25">
      <c r="A6" s="1" t="s">
        <v>17</v>
      </c>
      <c r="B6" s="2">
        <f>Interface!B11</f>
        <v>1</v>
      </c>
    </row>
    <row r="7" spans="1:2" ht="16.5" x14ac:dyDescent="0.25">
      <c r="A7" s="3" t="s">
        <v>19</v>
      </c>
      <c r="B7" s="62">
        <f>'Res &amp; Comm Demand'!J27</f>
        <v>331.24421738154058</v>
      </c>
    </row>
    <row r="8" spans="1:2" ht="16.5" x14ac:dyDescent="0.25">
      <c r="A8" s="4" t="s">
        <v>21</v>
      </c>
      <c r="B8" s="4">
        <f>B6*B7</f>
        <v>331.24421738154058</v>
      </c>
    </row>
    <row r="9" spans="1:2" ht="16.5" x14ac:dyDescent="0.25">
      <c r="A9" s="5" t="s">
        <v>23</v>
      </c>
      <c r="B9" s="5">
        <f>'Peaking Factor'!F23</f>
        <v>2.2167872789226029</v>
      </c>
    </row>
    <row r="10" spans="1:2" ht="16.5" x14ac:dyDescent="0.25">
      <c r="A10" s="6" t="s">
        <v>25</v>
      </c>
      <c r="B10" s="6">
        <f t="shared" ref="B10" si="0">B9*B8</f>
        <v>734.29796730807254</v>
      </c>
    </row>
    <row r="11" spans="1:2" ht="16.5" x14ac:dyDescent="0.25">
      <c r="A11" s="7" t="s">
        <v>4</v>
      </c>
      <c r="B11" s="8"/>
    </row>
    <row r="12" spans="1:2" ht="16.5" x14ac:dyDescent="0.25">
      <c r="A12" s="7" t="s">
        <v>5</v>
      </c>
      <c r="B12" s="8"/>
    </row>
    <row r="13" spans="1:2" x14ac:dyDescent="0.25">
      <c r="A13" s="7"/>
      <c r="B13" s="8"/>
    </row>
    <row r="14" spans="1:2" x14ac:dyDescent="0.25">
      <c r="A14" s="90" t="s">
        <v>10</v>
      </c>
      <c r="B14" s="86" t="s">
        <v>11</v>
      </c>
    </row>
    <row r="15" spans="1:2" x14ac:dyDescent="0.25">
      <c r="A15" s="90"/>
      <c r="B15" s="87"/>
    </row>
    <row r="16" spans="1:2" x14ac:dyDescent="0.25">
      <c r="A16" s="90"/>
      <c r="B16" s="88"/>
    </row>
    <row r="17" spans="1:2" x14ac:dyDescent="0.25">
      <c r="A17" s="80" t="s">
        <v>93</v>
      </c>
      <c r="B17" s="81"/>
    </row>
    <row r="18" spans="1:2" x14ac:dyDescent="0.25">
      <c r="A18" s="1" t="s">
        <v>17</v>
      </c>
      <c r="B18" s="2">
        <f>Interface!B11</f>
        <v>1</v>
      </c>
    </row>
    <row r="19" spans="1:2" ht="16.5" x14ac:dyDescent="0.25">
      <c r="A19" s="3" t="s">
        <v>59</v>
      </c>
      <c r="B19" s="62">
        <f>'Res &amp; Comm Demand'!J102</f>
        <v>135.64967882359184</v>
      </c>
    </row>
    <row r="20" spans="1:2" ht="16.5" x14ac:dyDescent="0.25">
      <c r="A20" s="4" t="s">
        <v>60</v>
      </c>
      <c r="B20" s="4">
        <f>B18*B19</f>
        <v>135.64967882359184</v>
      </c>
    </row>
    <row r="21" spans="1:2" ht="16.5" x14ac:dyDescent="0.25">
      <c r="A21" s="5" t="s">
        <v>23</v>
      </c>
      <c r="B21" s="5">
        <f>'Peaking Factor'!F23</f>
        <v>2.2167872789226029</v>
      </c>
    </row>
    <row r="22" spans="1:2" ht="16.5" x14ac:dyDescent="0.25">
      <c r="A22" s="6" t="s">
        <v>61</v>
      </c>
      <c r="B22" s="6">
        <f t="shared" ref="B22" si="1">B21*B20</f>
        <v>300.70648240607517</v>
      </c>
    </row>
    <row r="24" spans="1:2" x14ac:dyDescent="0.25">
      <c r="A24" s="57" t="s">
        <v>50</v>
      </c>
      <c r="B24" s="57"/>
    </row>
    <row r="25" spans="1:2" ht="15" customHeight="1" x14ac:dyDescent="0.25">
      <c r="A25" s="83" t="s">
        <v>10</v>
      </c>
      <c r="B25" s="86" t="s">
        <v>11</v>
      </c>
    </row>
    <row r="26" spans="1:2" ht="15" customHeight="1" x14ac:dyDescent="0.25">
      <c r="A26" s="84"/>
      <c r="B26" s="87"/>
    </row>
    <row r="27" spans="1:2" ht="15" customHeight="1" x14ac:dyDescent="0.25">
      <c r="A27" s="85"/>
      <c r="B27" s="88"/>
    </row>
    <row r="28" spans="1:2" ht="18.75" customHeight="1" x14ac:dyDescent="0.25">
      <c r="A28" s="58" t="s">
        <v>51</v>
      </c>
      <c r="B28" s="59"/>
    </row>
    <row r="29" spans="1:2" x14ac:dyDescent="0.25">
      <c r="A29" s="1" t="s">
        <v>52</v>
      </c>
      <c r="B29" s="2">
        <f>Interface!B22</f>
        <v>1</v>
      </c>
    </row>
    <row r="30" spans="1:2" ht="16.5" x14ac:dyDescent="0.25">
      <c r="A30" s="3" t="s">
        <v>83</v>
      </c>
      <c r="B30" s="62">
        <f>'Res &amp; Comm Demand'!P27</f>
        <v>1689.3177664246325</v>
      </c>
    </row>
    <row r="31" spans="1:2" ht="16.5" x14ac:dyDescent="0.25">
      <c r="A31" s="4" t="s">
        <v>21</v>
      </c>
      <c r="B31" s="4">
        <f>B29*B30</f>
        <v>1689.3177664246325</v>
      </c>
    </row>
    <row r="32" spans="1:2" ht="16.5" x14ac:dyDescent="0.25">
      <c r="A32" s="5" t="s">
        <v>23</v>
      </c>
      <c r="B32" s="5">
        <f>'Peaking Factor'!F44</f>
        <v>1.8362617488818305</v>
      </c>
    </row>
    <row r="33" spans="1:2" ht="16.5" x14ac:dyDescent="0.25">
      <c r="A33" s="6" t="s">
        <v>25</v>
      </c>
      <c r="B33" s="6">
        <f t="shared" ref="B33" si="2">B32*B31</f>
        <v>3102.0295961920433</v>
      </c>
    </row>
    <row r="35" spans="1:2" x14ac:dyDescent="0.25">
      <c r="A35" s="57" t="s">
        <v>50</v>
      </c>
      <c r="B35" s="57"/>
    </row>
    <row r="36" spans="1:2" x14ac:dyDescent="0.25">
      <c r="A36" s="83" t="s">
        <v>10</v>
      </c>
      <c r="B36" s="86" t="s">
        <v>11</v>
      </c>
    </row>
    <row r="37" spans="1:2" x14ac:dyDescent="0.25">
      <c r="A37" s="84"/>
      <c r="B37" s="87"/>
    </row>
    <row r="38" spans="1:2" x14ac:dyDescent="0.25">
      <c r="A38" s="85"/>
      <c r="B38" s="88"/>
    </row>
    <row r="39" spans="1:2" x14ac:dyDescent="0.25">
      <c r="A39" s="58" t="s">
        <v>94</v>
      </c>
      <c r="B39" s="59"/>
    </row>
    <row r="40" spans="1:2" x14ac:dyDescent="0.25">
      <c r="A40" s="1" t="s">
        <v>52</v>
      </c>
      <c r="B40" s="2">
        <f>Interface!B22</f>
        <v>1</v>
      </c>
    </row>
    <row r="41" spans="1:2" ht="16.5" x14ac:dyDescent="0.25">
      <c r="A41" s="3" t="s">
        <v>82</v>
      </c>
      <c r="B41" s="62">
        <f>'Res &amp; Comm Demand'!Q101</f>
        <v>1124.2610819132562</v>
      </c>
    </row>
    <row r="42" spans="1:2" ht="16.5" x14ac:dyDescent="0.25">
      <c r="A42" s="4" t="s">
        <v>60</v>
      </c>
      <c r="B42" s="4">
        <f>B40*B41</f>
        <v>1124.2610819132562</v>
      </c>
    </row>
    <row r="43" spans="1:2" ht="16.5" x14ac:dyDescent="0.25">
      <c r="A43" s="5" t="s">
        <v>23</v>
      </c>
      <c r="B43" s="5">
        <f>'Peaking Factor'!F44</f>
        <v>1.8362617488818305</v>
      </c>
    </row>
    <row r="44" spans="1:2" ht="16.5" x14ac:dyDescent="0.25">
      <c r="A44" s="6" t="s">
        <v>61</v>
      </c>
      <c r="B44" s="6">
        <f t="shared" ref="B44" si="3">B43*B42</f>
        <v>2064.4376204738146</v>
      </c>
    </row>
    <row r="46" spans="1:2" x14ac:dyDescent="0.25">
      <c r="A46" s="10" t="s">
        <v>41</v>
      </c>
    </row>
    <row r="47" spans="1:2" x14ac:dyDescent="0.25">
      <c r="A47" s="11" t="s">
        <v>43</v>
      </c>
    </row>
    <row r="48" spans="1:2" x14ac:dyDescent="0.25">
      <c r="A48" s="12" t="s">
        <v>44</v>
      </c>
    </row>
    <row r="49" spans="1:1" x14ac:dyDescent="0.25">
      <c r="A49" s="13" t="s">
        <v>45</v>
      </c>
    </row>
    <row r="51" spans="1:1" x14ac:dyDescent="0.25">
      <c r="A51" s="9" t="s">
        <v>40</v>
      </c>
    </row>
    <row r="52" spans="1:1" x14ac:dyDescent="0.25">
      <c r="A52" s="82" t="s">
        <v>42</v>
      </c>
    </row>
    <row r="53" spans="1:1" x14ac:dyDescent="0.25">
      <c r="A53" s="82"/>
    </row>
  </sheetData>
  <mergeCells count="12">
    <mergeCell ref="A17:B17"/>
    <mergeCell ref="A52:A53"/>
    <mergeCell ref="A25:A27"/>
    <mergeCell ref="B25:B27"/>
    <mergeCell ref="A1:B1"/>
    <mergeCell ref="A2:A4"/>
    <mergeCell ref="B2:B4"/>
    <mergeCell ref="A5:B5"/>
    <mergeCell ref="A14:A16"/>
    <mergeCell ref="B14:B16"/>
    <mergeCell ref="A36:A38"/>
    <mergeCell ref="B36:B38"/>
  </mergeCells>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4460-25AA-40A6-A307-BF112579A1B6}">
  <dimension ref="A1:Q102"/>
  <sheetViews>
    <sheetView zoomScaleNormal="100" workbookViewId="0">
      <selection activeCell="K30" sqref="K30"/>
    </sheetView>
  </sheetViews>
  <sheetFormatPr defaultRowHeight="15" x14ac:dyDescent="0.25"/>
  <cols>
    <col min="3" max="3" width="10.85546875" bestFit="1" customWidth="1"/>
    <col min="5" max="5" width="11.7109375" bestFit="1" customWidth="1"/>
    <col min="6" max="6" width="9.42578125" bestFit="1" customWidth="1"/>
    <col min="7" max="7" width="13.42578125" customWidth="1"/>
    <col min="8" max="8" width="14.7109375" customWidth="1"/>
    <col min="9" max="9" width="12.85546875" bestFit="1" customWidth="1"/>
    <col min="10" max="10" width="14.7109375" bestFit="1" customWidth="1"/>
    <col min="11" max="11" width="29.28515625" bestFit="1" customWidth="1"/>
    <col min="12" max="12" width="9.42578125" bestFit="1" customWidth="1"/>
    <col min="13" max="13" width="12.85546875" bestFit="1" customWidth="1"/>
    <col min="14" max="14" width="14.7109375" bestFit="1" customWidth="1"/>
    <col min="15" max="15" width="14.28515625" customWidth="1"/>
    <col min="16" max="16" width="14.7109375" bestFit="1" customWidth="1"/>
    <col min="17" max="17" width="16" bestFit="1" customWidth="1"/>
  </cols>
  <sheetData>
    <row r="1" spans="1:16" x14ac:dyDescent="0.25">
      <c r="A1" s="98" t="s">
        <v>64</v>
      </c>
      <c r="B1" s="98"/>
      <c r="C1" s="98"/>
      <c r="F1" s="106" t="s">
        <v>63</v>
      </c>
      <c r="G1" s="96" t="s">
        <v>65</v>
      </c>
      <c r="H1" s="97"/>
      <c r="I1" s="94" t="s">
        <v>68</v>
      </c>
      <c r="J1" s="66" t="s">
        <v>69</v>
      </c>
      <c r="L1" s="106" t="s">
        <v>63</v>
      </c>
      <c r="M1" s="96" t="s">
        <v>53</v>
      </c>
      <c r="N1" s="97"/>
      <c r="O1" s="94" t="s">
        <v>68</v>
      </c>
      <c r="P1" s="66" t="s">
        <v>69</v>
      </c>
    </row>
    <row r="2" spans="1:16" x14ac:dyDescent="0.25">
      <c r="A2" s="98"/>
      <c r="B2" s="98"/>
      <c r="C2" s="98"/>
      <c r="F2" s="107"/>
      <c r="G2" s="9" t="s">
        <v>66</v>
      </c>
      <c r="H2" s="9" t="s">
        <v>67</v>
      </c>
      <c r="I2" s="95"/>
      <c r="J2" s="67" t="s">
        <v>70</v>
      </c>
      <c r="L2" s="107"/>
      <c r="M2" s="9" t="s">
        <v>66</v>
      </c>
      <c r="N2" s="9" t="s">
        <v>67</v>
      </c>
      <c r="O2" s="95"/>
      <c r="P2" s="67" t="s">
        <v>70</v>
      </c>
    </row>
    <row r="3" spans="1:16" x14ac:dyDescent="0.25">
      <c r="A3" s="98"/>
      <c r="B3" s="98"/>
      <c r="C3" s="98"/>
      <c r="F3" s="63">
        <v>2012</v>
      </c>
      <c r="G3" s="14">
        <v>120.52</v>
      </c>
      <c r="H3" s="14">
        <f>G3*1000</f>
        <v>120520</v>
      </c>
      <c r="I3" s="14">
        <v>366</v>
      </c>
      <c r="J3" s="56">
        <f>H3/I3</f>
        <v>329.28961748633878</v>
      </c>
      <c r="L3" s="63">
        <v>2012</v>
      </c>
      <c r="M3" s="14">
        <v>614.27</v>
      </c>
      <c r="N3" s="14">
        <f>M3*1000</f>
        <v>614270</v>
      </c>
      <c r="O3" s="14">
        <v>366</v>
      </c>
      <c r="P3" s="56">
        <f>N3/O3</f>
        <v>1678.3333333333333</v>
      </c>
    </row>
    <row r="4" spans="1:16" x14ac:dyDescent="0.25">
      <c r="A4" s="98"/>
      <c r="B4" s="98"/>
      <c r="C4" s="98"/>
      <c r="F4" s="63">
        <v>2013</v>
      </c>
      <c r="G4" s="14">
        <v>123.53</v>
      </c>
      <c r="H4" s="14">
        <f t="shared" ref="H4:H26" si="0">G4*1000</f>
        <v>123530</v>
      </c>
      <c r="I4" s="14">
        <v>365</v>
      </c>
      <c r="J4" s="56">
        <f t="shared" ref="J4:J26" si="1">H4/I4</f>
        <v>338.43835616438355</v>
      </c>
      <c r="L4" s="63">
        <v>2013</v>
      </c>
      <c r="M4" s="14">
        <v>618.14</v>
      </c>
      <c r="N4" s="14">
        <f t="shared" ref="N4:N26" si="2">M4*1000</f>
        <v>618140</v>
      </c>
      <c r="O4" s="14">
        <v>365</v>
      </c>
      <c r="P4" s="56">
        <f t="shared" ref="P4:P26" si="3">N4/O4</f>
        <v>1693.5342465753424</v>
      </c>
    </row>
    <row r="5" spans="1:16" x14ac:dyDescent="0.25">
      <c r="A5" s="98"/>
      <c r="B5" s="98"/>
      <c r="C5" s="98"/>
      <c r="F5" s="63">
        <v>2014</v>
      </c>
      <c r="G5" s="14">
        <v>122.58</v>
      </c>
      <c r="H5" s="14">
        <f t="shared" si="0"/>
        <v>122580</v>
      </c>
      <c r="I5" s="14">
        <v>365</v>
      </c>
      <c r="J5" s="56">
        <f t="shared" si="1"/>
        <v>335.83561643835617</v>
      </c>
      <c r="L5" s="63">
        <v>2014</v>
      </c>
      <c r="M5" s="14">
        <v>616.54999999999995</v>
      </c>
      <c r="N5" s="14">
        <f t="shared" si="2"/>
        <v>616550</v>
      </c>
      <c r="O5" s="14">
        <v>365</v>
      </c>
      <c r="P5" s="56">
        <f t="shared" si="3"/>
        <v>1689.1780821917807</v>
      </c>
    </row>
    <row r="6" spans="1:16" x14ac:dyDescent="0.25">
      <c r="F6" s="63">
        <v>2015</v>
      </c>
      <c r="G6" s="14">
        <v>122.28</v>
      </c>
      <c r="H6" s="14">
        <f t="shared" si="0"/>
        <v>122280</v>
      </c>
      <c r="I6" s="14">
        <v>365</v>
      </c>
      <c r="J6" s="56">
        <f t="shared" si="1"/>
        <v>335.01369863013701</v>
      </c>
      <c r="L6" s="63">
        <v>2015</v>
      </c>
      <c r="M6" s="14">
        <v>616.74</v>
      </c>
      <c r="N6" s="14">
        <f t="shared" si="2"/>
        <v>616740</v>
      </c>
      <c r="O6" s="14">
        <v>365</v>
      </c>
      <c r="P6" s="56">
        <f t="shared" si="3"/>
        <v>1689.6986301369864</v>
      </c>
    </row>
    <row r="7" spans="1:16" x14ac:dyDescent="0.25">
      <c r="F7" s="63">
        <v>2016</v>
      </c>
      <c r="G7" s="14">
        <v>123.66</v>
      </c>
      <c r="H7" s="14">
        <f t="shared" si="0"/>
        <v>123660</v>
      </c>
      <c r="I7" s="14">
        <v>366</v>
      </c>
      <c r="J7" s="56">
        <f t="shared" si="1"/>
        <v>337.86885245901641</v>
      </c>
      <c r="L7" s="63">
        <v>2016</v>
      </c>
      <c r="M7" s="14">
        <v>619.54999999999995</v>
      </c>
      <c r="N7" s="14">
        <f t="shared" si="2"/>
        <v>619550</v>
      </c>
      <c r="O7" s="14">
        <v>366</v>
      </c>
      <c r="P7" s="56">
        <f t="shared" si="3"/>
        <v>1692.7595628415299</v>
      </c>
    </row>
    <row r="8" spans="1:16" x14ac:dyDescent="0.25">
      <c r="F8" s="63">
        <v>2017</v>
      </c>
      <c r="G8" s="14">
        <v>125.06</v>
      </c>
      <c r="H8" s="14">
        <f t="shared" si="0"/>
        <v>125060</v>
      </c>
      <c r="I8" s="14">
        <v>365</v>
      </c>
      <c r="J8" s="56">
        <f t="shared" si="1"/>
        <v>342.63013698630135</v>
      </c>
      <c r="L8" s="63">
        <v>2017</v>
      </c>
      <c r="M8" s="14">
        <v>622.41</v>
      </c>
      <c r="N8" s="14">
        <f t="shared" si="2"/>
        <v>622410</v>
      </c>
      <c r="O8" s="14">
        <v>365</v>
      </c>
      <c r="P8" s="56">
        <f t="shared" si="3"/>
        <v>1705.2328767123288</v>
      </c>
    </row>
    <row r="9" spans="1:16" x14ac:dyDescent="0.25">
      <c r="F9" s="63">
        <v>2018</v>
      </c>
      <c r="G9" s="14">
        <v>123.48</v>
      </c>
      <c r="H9" s="14">
        <f t="shared" si="0"/>
        <v>123480</v>
      </c>
      <c r="I9" s="14">
        <v>365</v>
      </c>
      <c r="J9" s="56">
        <f t="shared" si="1"/>
        <v>338.30136986301369</v>
      </c>
      <c r="L9" s="63">
        <v>2018</v>
      </c>
      <c r="M9" s="14">
        <v>618.33000000000004</v>
      </c>
      <c r="N9" s="14">
        <f t="shared" si="2"/>
        <v>618330</v>
      </c>
      <c r="O9" s="14">
        <v>365</v>
      </c>
      <c r="P9" s="56">
        <f t="shared" si="3"/>
        <v>1694.0547945205481</v>
      </c>
    </row>
    <row r="10" spans="1:16" x14ac:dyDescent="0.25">
      <c r="F10" s="63">
        <v>2019</v>
      </c>
      <c r="G10" s="14">
        <v>123.02</v>
      </c>
      <c r="H10" s="14">
        <f t="shared" si="0"/>
        <v>123020</v>
      </c>
      <c r="I10" s="14">
        <v>365</v>
      </c>
      <c r="J10" s="56">
        <f t="shared" si="1"/>
        <v>337.04109589041099</v>
      </c>
      <c r="L10" s="63">
        <v>2019</v>
      </c>
      <c r="M10" s="14">
        <v>617.05999999999995</v>
      </c>
      <c r="N10" s="14">
        <f t="shared" si="2"/>
        <v>617060</v>
      </c>
      <c r="O10" s="14">
        <v>365</v>
      </c>
      <c r="P10" s="56">
        <f t="shared" si="3"/>
        <v>1690.5753424657535</v>
      </c>
    </row>
    <row r="11" spans="1:16" x14ac:dyDescent="0.25">
      <c r="F11" s="63">
        <v>2020</v>
      </c>
      <c r="G11" s="14">
        <v>124.63</v>
      </c>
      <c r="H11" s="14">
        <f t="shared" si="0"/>
        <v>124630</v>
      </c>
      <c r="I11" s="14">
        <v>366</v>
      </c>
      <c r="J11" s="56">
        <f t="shared" si="1"/>
        <v>340.51912568306011</v>
      </c>
      <c r="L11" s="63">
        <v>2020</v>
      </c>
      <c r="M11" s="14">
        <v>620.4</v>
      </c>
      <c r="N11" s="14">
        <f t="shared" si="2"/>
        <v>620400</v>
      </c>
      <c r="O11" s="14">
        <v>366</v>
      </c>
      <c r="P11" s="56">
        <f t="shared" si="3"/>
        <v>1695.0819672131147</v>
      </c>
    </row>
    <row r="12" spans="1:16" x14ac:dyDescent="0.25">
      <c r="F12" s="63">
        <v>2021</v>
      </c>
      <c r="G12" s="14">
        <v>126.25</v>
      </c>
      <c r="H12" s="14">
        <f t="shared" si="0"/>
        <v>126250</v>
      </c>
      <c r="I12" s="14">
        <v>365</v>
      </c>
      <c r="J12" s="56">
        <f t="shared" si="1"/>
        <v>345.89041095890411</v>
      </c>
      <c r="L12" s="63">
        <v>2021</v>
      </c>
      <c r="M12" s="14">
        <v>623.72</v>
      </c>
      <c r="N12" s="14">
        <f t="shared" si="2"/>
        <v>623720</v>
      </c>
      <c r="O12" s="14">
        <v>365</v>
      </c>
      <c r="P12" s="56">
        <f t="shared" si="3"/>
        <v>1708.8219178082193</v>
      </c>
    </row>
    <row r="13" spans="1:16" x14ac:dyDescent="0.25">
      <c r="F13" s="63">
        <v>2022</v>
      </c>
      <c r="G13" s="14">
        <v>124.26</v>
      </c>
      <c r="H13" s="14">
        <f t="shared" si="0"/>
        <v>124260</v>
      </c>
      <c r="I13" s="14">
        <v>365</v>
      </c>
      <c r="J13" s="56">
        <f t="shared" si="1"/>
        <v>340.43835616438355</v>
      </c>
      <c r="L13" s="63">
        <v>2022</v>
      </c>
      <c r="M13" s="14">
        <v>618.86</v>
      </c>
      <c r="N13" s="14">
        <f t="shared" si="2"/>
        <v>618860</v>
      </c>
      <c r="O13" s="14">
        <v>365</v>
      </c>
      <c r="P13" s="56">
        <f t="shared" si="3"/>
        <v>1695.5068493150684</v>
      </c>
    </row>
    <row r="14" spans="1:16" x14ac:dyDescent="0.25">
      <c r="F14" s="63">
        <v>2023</v>
      </c>
      <c r="G14" s="14">
        <v>122.63</v>
      </c>
      <c r="H14" s="14">
        <f t="shared" si="0"/>
        <v>122630</v>
      </c>
      <c r="I14" s="14">
        <v>365</v>
      </c>
      <c r="J14" s="56">
        <f t="shared" si="1"/>
        <v>335.97260273972603</v>
      </c>
      <c r="L14" s="63">
        <v>2023</v>
      </c>
      <c r="M14" s="14">
        <v>589.59</v>
      </c>
      <c r="N14" s="14">
        <f t="shared" si="2"/>
        <v>589590</v>
      </c>
      <c r="O14" s="14">
        <v>365</v>
      </c>
      <c r="P14" s="56">
        <f t="shared" si="3"/>
        <v>1615.3150684931506</v>
      </c>
    </row>
    <row r="15" spans="1:16" x14ac:dyDescent="0.25">
      <c r="F15" s="63">
        <v>2024</v>
      </c>
      <c r="G15" s="14">
        <v>123.34</v>
      </c>
      <c r="H15" s="14">
        <f t="shared" si="0"/>
        <v>123340</v>
      </c>
      <c r="I15" s="14">
        <v>366</v>
      </c>
      <c r="J15" s="56">
        <f t="shared" si="1"/>
        <v>336.99453551912569</v>
      </c>
      <c r="L15" s="63">
        <v>2024</v>
      </c>
      <c r="M15" s="14">
        <v>620.64</v>
      </c>
      <c r="N15" s="14">
        <f t="shared" si="2"/>
        <v>620640</v>
      </c>
      <c r="O15" s="14">
        <v>366</v>
      </c>
      <c r="P15" s="56">
        <f t="shared" si="3"/>
        <v>1695.7377049180327</v>
      </c>
    </row>
    <row r="16" spans="1:16" x14ac:dyDescent="0.25">
      <c r="F16" s="63">
        <v>2025</v>
      </c>
      <c r="G16" s="14">
        <v>123.98</v>
      </c>
      <c r="H16" s="14">
        <f t="shared" si="0"/>
        <v>123980</v>
      </c>
      <c r="I16" s="14">
        <v>365</v>
      </c>
      <c r="J16" s="56">
        <f t="shared" si="1"/>
        <v>339.67123287671234</v>
      </c>
      <c r="L16" s="63">
        <v>2025</v>
      </c>
      <c r="M16" s="14">
        <v>623.98</v>
      </c>
      <c r="N16" s="14">
        <f t="shared" si="2"/>
        <v>623980</v>
      </c>
      <c r="O16" s="14">
        <v>365</v>
      </c>
      <c r="P16" s="56">
        <f t="shared" si="3"/>
        <v>1709.5342465753424</v>
      </c>
    </row>
    <row r="17" spans="1:17" x14ac:dyDescent="0.25">
      <c r="F17" s="63">
        <v>2026</v>
      </c>
      <c r="G17" s="14">
        <v>120.92</v>
      </c>
      <c r="H17" s="14">
        <f t="shared" si="0"/>
        <v>120920</v>
      </c>
      <c r="I17" s="14">
        <v>365</v>
      </c>
      <c r="J17" s="56">
        <f t="shared" si="1"/>
        <v>331.28767123287673</v>
      </c>
      <c r="L17" s="63">
        <v>2026</v>
      </c>
      <c r="M17" s="14">
        <v>618.91</v>
      </c>
      <c r="N17" s="14">
        <f t="shared" si="2"/>
        <v>618910</v>
      </c>
      <c r="O17" s="14">
        <v>365</v>
      </c>
      <c r="P17" s="56">
        <f t="shared" si="3"/>
        <v>1695.6438356164383</v>
      </c>
    </row>
    <row r="18" spans="1:17" x14ac:dyDescent="0.25">
      <c r="F18" s="63">
        <v>2027</v>
      </c>
      <c r="G18" s="14">
        <v>119.22</v>
      </c>
      <c r="H18" s="14">
        <f t="shared" si="0"/>
        <v>119220</v>
      </c>
      <c r="I18" s="14">
        <v>365</v>
      </c>
      <c r="J18" s="56">
        <f t="shared" si="1"/>
        <v>326.63013698630135</v>
      </c>
      <c r="L18" s="63">
        <v>2027</v>
      </c>
      <c r="M18" s="14">
        <v>617</v>
      </c>
      <c r="N18" s="14">
        <f t="shared" si="2"/>
        <v>617000</v>
      </c>
      <c r="O18" s="14">
        <v>365</v>
      </c>
      <c r="P18" s="56">
        <f t="shared" si="3"/>
        <v>1690.4109589041095</v>
      </c>
    </row>
    <row r="19" spans="1:17" x14ac:dyDescent="0.25">
      <c r="F19" s="63">
        <v>2028</v>
      </c>
      <c r="G19" s="14">
        <v>119.87</v>
      </c>
      <c r="H19" s="14">
        <f t="shared" si="0"/>
        <v>119870</v>
      </c>
      <c r="I19" s="14">
        <v>366</v>
      </c>
      <c r="J19" s="56">
        <f t="shared" si="1"/>
        <v>327.5136612021858</v>
      </c>
      <c r="L19" s="63">
        <v>2028</v>
      </c>
      <c r="M19" s="14">
        <v>620.38</v>
      </c>
      <c r="N19" s="14">
        <f t="shared" si="2"/>
        <v>620380</v>
      </c>
      <c r="O19" s="14">
        <v>366</v>
      </c>
      <c r="P19" s="56">
        <f t="shared" si="3"/>
        <v>1695.0273224043715</v>
      </c>
    </row>
    <row r="20" spans="1:17" x14ac:dyDescent="0.25">
      <c r="F20" s="63">
        <v>2029</v>
      </c>
      <c r="G20" s="14">
        <v>120.51</v>
      </c>
      <c r="H20" s="14">
        <f t="shared" si="0"/>
        <v>120510</v>
      </c>
      <c r="I20" s="14">
        <v>365</v>
      </c>
      <c r="J20" s="56">
        <f t="shared" si="1"/>
        <v>330.16438356164383</v>
      </c>
      <c r="L20" s="63">
        <v>2029</v>
      </c>
      <c r="M20" s="14">
        <v>623.69000000000005</v>
      </c>
      <c r="N20" s="14">
        <f t="shared" si="2"/>
        <v>623690</v>
      </c>
      <c r="O20" s="14">
        <v>365</v>
      </c>
      <c r="P20" s="56">
        <f t="shared" si="3"/>
        <v>1708.7397260273972</v>
      </c>
    </row>
    <row r="21" spans="1:17" x14ac:dyDescent="0.25">
      <c r="F21" s="63">
        <v>2030</v>
      </c>
      <c r="G21" s="14">
        <v>117.52</v>
      </c>
      <c r="H21" s="14">
        <f t="shared" si="0"/>
        <v>117520</v>
      </c>
      <c r="I21" s="14">
        <v>365</v>
      </c>
      <c r="J21" s="56">
        <f t="shared" si="1"/>
        <v>321.97260273972603</v>
      </c>
      <c r="L21" s="63">
        <v>2030</v>
      </c>
      <c r="M21" s="14">
        <v>618.77</v>
      </c>
      <c r="N21" s="14">
        <f t="shared" si="2"/>
        <v>618770</v>
      </c>
      <c r="O21" s="14">
        <v>365</v>
      </c>
      <c r="P21" s="56">
        <f t="shared" si="3"/>
        <v>1695.2602739726028</v>
      </c>
    </row>
    <row r="22" spans="1:17" x14ac:dyDescent="0.25">
      <c r="F22" s="63">
        <v>2031</v>
      </c>
      <c r="G22" s="14">
        <v>115.87</v>
      </c>
      <c r="H22" s="14">
        <f t="shared" si="0"/>
        <v>115870</v>
      </c>
      <c r="I22" s="14">
        <v>365</v>
      </c>
      <c r="J22" s="56">
        <f t="shared" si="1"/>
        <v>317.45205479452056</v>
      </c>
      <c r="L22" s="63">
        <v>2031</v>
      </c>
      <c r="M22" s="14">
        <v>616.97</v>
      </c>
      <c r="N22" s="14">
        <f t="shared" si="2"/>
        <v>616970</v>
      </c>
      <c r="O22" s="14">
        <v>365</v>
      </c>
      <c r="P22" s="56">
        <f t="shared" si="3"/>
        <v>1690.3287671232877</v>
      </c>
    </row>
    <row r="23" spans="1:17" x14ac:dyDescent="0.25">
      <c r="F23" s="63">
        <v>2032</v>
      </c>
      <c r="G23" s="14">
        <v>116.56</v>
      </c>
      <c r="H23" s="14">
        <f t="shared" si="0"/>
        <v>116560</v>
      </c>
      <c r="I23" s="14">
        <v>366</v>
      </c>
      <c r="J23" s="56">
        <f t="shared" si="1"/>
        <v>318.46994535519127</v>
      </c>
      <c r="L23" s="63">
        <v>2032</v>
      </c>
      <c r="M23" s="14">
        <v>592.71</v>
      </c>
      <c r="N23" s="14">
        <f t="shared" si="2"/>
        <v>592710</v>
      </c>
      <c r="O23" s="14">
        <v>366</v>
      </c>
      <c r="P23" s="56">
        <f t="shared" si="3"/>
        <v>1619.4262295081967</v>
      </c>
    </row>
    <row r="24" spans="1:17" x14ac:dyDescent="0.25">
      <c r="F24" s="63">
        <v>2033</v>
      </c>
      <c r="G24" s="14">
        <v>117.23</v>
      </c>
      <c r="H24" s="14">
        <f t="shared" si="0"/>
        <v>117230</v>
      </c>
      <c r="I24" s="14">
        <v>365</v>
      </c>
      <c r="J24" s="56">
        <f t="shared" si="1"/>
        <v>321.17808219178085</v>
      </c>
      <c r="L24" s="63">
        <v>2033</v>
      </c>
      <c r="M24" s="14">
        <v>623.84</v>
      </c>
      <c r="N24" s="14">
        <f t="shared" si="2"/>
        <v>623840</v>
      </c>
      <c r="O24" s="14">
        <v>365</v>
      </c>
      <c r="P24" s="56">
        <f t="shared" si="3"/>
        <v>1709.1506849315069</v>
      </c>
    </row>
    <row r="25" spans="1:17" x14ac:dyDescent="0.25">
      <c r="F25" s="63">
        <v>2034</v>
      </c>
      <c r="G25" s="14">
        <v>114.2</v>
      </c>
      <c r="H25" s="14">
        <f t="shared" si="0"/>
        <v>114200</v>
      </c>
      <c r="I25" s="14">
        <v>365</v>
      </c>
      <c r="J25" s="56">
        <f t="shared" si="1"/>
        <v>312.8767123287671</v>
      </c>
      <c r="L25" s="63">
        <v>2034</v>
      </c>
      <c r="M25" s="14">
        <v>618.86</v>
      </c>
      <c r="N25" s="14">
        <f t="shared" si="2"/>
        <v>618860</v>
      </c>
      <c r="O25" s="14">
        <v>365</v>
      </c>
      <c r="P25" s="56">
        <f t="shared" si="3"/>
        <v>1695.5068493150684</v>
      </c>
    </row>
    <row r="26" spans="1:17" x14ac:dyDescent="0.25">
      <c r="F26" s="63">
        <v>2035</v>
      </c>
      <c r="G26" s="14">
        <v>112.57</v>
      </c>
      <c r="H26" s="14">
        <f t="shared" si="0"/>
        <v>112570</v>
      </c>
      <c r="I26" s="14">
        <v>365</v>
      </c>
      <c r="J26" s="56">
        <f t="shared" si="1"/>
        <v>308.41095890410958</v>
      </c>
      <c r="L26" s="63">
        <v>2035</v>
      </c>
      <c r="M26" s="14">
        <v>617.13</v>
      </c>
      <c r="N26" s="14">
        <f t="shared" si="2"/>
        <v>617130</v>
      </c>
      <c r="O26" s="14">
        <v>365</v>
      </c>
      <c r="P26" s="56">
        <f t="shared" si="3"/>
        <v>1690.7671232876712</v>
      </c>
    </row>
    <row r="27" spans="1:17" ht="15.75" thickBot="1" x14ac:dyDescent="0.3">
      <c r="F27" s="17"/>
      <c r="G27" s="64"/>
      <c r="H27" s="64"/>
      <c r="I27" s="16" t="s">
        <v>48</v>
      </c>
      <c r="J27" s="18">
        <f>AVERAGE(J3:J26)</f>
        <v>331.24421738154058</v>
      </c>
      <c r="L27" s="17"/>
      <c r="M27" s="64"/>
      <c r="N27" s="64"/>
      <c r="O27" s="16" t="s">
        <v>48</v>
      </c>
      <c r="P27" s="18">
        <f>AVERAGE(P3:P26)</f>
        <v>1689.3177664246325</v>
      </c>
    </row>
    <row r="29" spans="1:17" ht="15.75" thickBot="1" x14ac:dyDescent="0.3">
      <c r="L29" s="28" t="s">
        <v>95</v>
      </c>
    </row>
    <row r="30" spans="1:17" ht="15.75" thickBot="1" x14ac:dyDescent="0.3">
      <c r="E30" s="28" t="s">
        <v>95</v>
      </c>
      <c r="L30" s="102" t="s">
        <v>73</v>
      </c>
      <c r="M30" s="104" t="s">
        <v>72</v>
      </c>
      <c r="N30" s="99" t="s">
        <v>80</v>
      </c>
      <c r="O30" s="99"/>
      <c r="P30" s="100" t="s">
        <v>77</v>
      </c>
      <c r="Q30" s="66" t="s">
        <v>81</v>
      </c>
    </row>
    <row r="31" spans="1:17" x14ac:dyDescent="0.25">
      <c r="E31" s="102" t="s">
        <v>73</v>
      </c>
      <c r="F31" s="104" t="s">
        <v>72</v>
      </c>
      <c r="G31" s="99" t="s">
        <v>65</v>
      </c>
      <c r="H31" s="99"/>
      <c r="I31" s="100" t="s">
        <v>77</v>
      </c>
      <c r="J31" s="66" t="s">
        <v>69</v>
      </c>
      <c r="L31" s="103"/>
      <c r="M31" s="105"/>
      <c r="N31" s="9" t="s">
        <v>66</v>
      </c>
      <c r="O31" s="9" t="s">
        <v>67</v>
      </c>
      <c r="P31" s="101"/>
      <c r="Q31" s="67" t="s">
        <v>70</v>
      </c>
    </row>
    <row r="32" spans="1:17" x14ac:dyDescent="0.25">
      <c r="A32" s="98" t="s">
        <v>71</v>
      </c>
      <c r="B32" s="98"/>
      <c r="C32" s="98"/>
      <c r="E32" s="103"/>
      <c r="F32" s="105"/>
      <c r="G32" s="9" t="s">
        <v>66</v>
      </c>
      <c r="H32" s="9" t="s">
        <v>67</v>
      </c>
      <c r="I32" s="101"/>
      <c r="J32" s="67" t="s">
        <v>70</v>
      </c>
      <c r="L32" s="63" t="s">
        <v>74</v>
      </c>
      <c r="M32" s="14">
        <v>2012</v>
      </c>
      <c r="N32" s="14">
        <v>34.99</v>
      </c>
      <c r="O32" s="14">
        <f>N32*1000</f>
        <v>34990</v>
      </c>
      <c r="P32" s="14">
        <v>31</v>
      </c>
      <c r="Q32" s="91">
        <f>SUM(O32:O34)/SUM(P32:P34)</f>
        <v>1126.6666666666667</v>
      </c>
    </row>
    <row r="33" spans="1:17" x14ac:dyDescent="0.25">
      <c r="A33" s="98"/>
      <c r="B33" s="98"/>
      <c r="C33" s="98"/>
      <c r="E33" s="63" t="s">
        <v>74</v>
      </c>
      <c r="F33" s="14">
        <v>2012</v>
      </c>
      <c r="G33" s="14">
        <v>5.91</v>
      </c>
      <c r="H33" s="14">
        <f>G33*1000</f>
        <v>5910</v>
      </c>
      <c r="I33" s="14">
        <v>31</v>
      </c>
      <c r="J33" s="91">
        <f>SUM(H33:H35)/SUM(I33:I35)</f>
        <v>160</v>
      </c>
      <c r="L33" s="63" t="s">
        <v>79</v>
      </c>
      <c r="M33" s="14">
        <v>2013</v>
      </c>
      <c r="N33" s="14">
        <v>33.1</v>
      </c>
      <c r="O33" s="14">
        <f t="shared" ref="O33:O64" si="4">N33*1000</f>
        <v>33100</v>
      </c>
      <c r="P33" s="14">
        <v>31</v>
      </c>
      <c r="Q33" s="92"/>
    </row>
    <row r="34" spans="1:17" x14ac:dyDescent="0.25">
      <c r="A34" s="98"/>
      <c r="B34" s="98"/>
      <c r="C34" s="98"/>
      <c r="E34" s="63" t="s">
        <v>79</v>
      </c>
      <c r="F34" s="14">
        <v>2013</v>
      </c>
      <c r="G34" s="14">
        <v>3.65</v>
      </c>
      <c r="H34" s="14">
        <f t="shared" ref="H34:H65" si="5">G34*1000</f>
        <v>3650</v>
      </c>
      <c r="I34" s="14">
        <v>31</v>
      </c>
      <c r="J34" s="92"/>
      <c r="L34" s="63" t="s">
        <v>76</v>
      </c>
      <c r="M34" s="14">
        <v>2013</v>
      </c>
      <c r="N34" s="14">
        <v>33.31</v>
      </c>
      <c r="O34" s="14">
        <f t="shared" si="4"/>
        <v>33310</v>
      </c>
      <c r="P34" s="14">
        <v>28</v>
      </c>
      <c r="Q34" s="93"/>
    </row>
    <row r="35" spans="1:17" x14ac:dyDescent="0.25">
      <c r="A35" s="98"/>
      <c r="B35" s="98"/>
      <c r="C35" s="98"/>
      <c r="E35" s="63" t="s">
        <v>76</v>
      </c>
      <c r="F35" s="14">
        <v>2013</v>
      </c>
      <c r="G35" s="14">
        <v>4.84</v>
      </c>
      <c r="H35" s="14">
        <f t="shared" si="5"/>
        <v>4840</v>
      </c>
      <c r="I35" s="14">
        <v>28</v>
      </c>
      <c r="J35" s="93"/>
      <c r="L35" s="63" t="s">
        <v>74</v>
      </c>
      <c r="M35" s="14">
        <v>2013</v>
      </c>
      <c r="N35" s="14">
        <v>35.24</v>
      </c>
      <c r="O35" s="14">
        <f t="shared" si="4"/>
        <v>35240</v>
      </c>
      <c r="P35" s="14">
        <v>31</v>
      </c>
      <c r="Q35" s="91">
        <f t="shared" ref="Q35" si="6">SUM(O35:O37)/SUM(P35:P37)</f>
        <v>1134.5555555555557</v>
      </c>
    </row>
    <row r="36" spans="1:17" x14ac:dyDescent="0.25">
      <c r="A36" s="98"/>
      <c r="B36" s="98"/>
      <c r="C36" s="98"/>
      <c r="E36" s="63" t="s">
        <v>74</v>
      </c>
      <c r="F36" s="14">
        <v>2013</v>
      </c>
      <c r="G36" s="14">
        <v>5.95</v>
      </c>
      <c r="H36" s="14">
        <f t="shared" si="5"/>
        <v>5950</v>
      </c>
      <c r="I36" s="14">
        <v>31</v>
      </c>
      <c r="J36" s="91">
        <f t="shared" ref="J36" si="7">SUM(H36:H38)/SUM(I36:I38)</f>
        <v>161.11111111111111</v>
      </c>
      <c r="L36" s="63" t="s">
        <v>75</v>
      </c>
      <c r="M36" s="14">
        <v>2014</v>
      </c>
      <c r="N36" s="14">
        <v>33.33</v>
      </c>
      <c r="O36" s="14">
        <f t="shared" si="4"/>
        <v>33330</v>
      </c>
      <c r="P36" s="14">
        <v>31</v>
      </c>
      <c r="Q36" s="92"/>
    </row>
    <row r="37" spans="1:17" x14ac:dyDescent="0.25">
      <c r="E37" s="63" t="s">
        <v>75</v>
      </c>
      <c r="F37" s="14">
        <v>2014</v>
      </c>
      <c r="G37" s="14">
        <v>3.68</v>
      </c>
      <c r="H37" s="14">
        <f t="shared" si="5"/>
        <v>3680</v>
      </c>
      <c r="I37" s="14">
        <v>31</v>
      </c>
      <c r="J37" s="92"/>
      <c r="L37" s="63" t="s">
        <v>76</v>
      </c>
      <c r="M37" s="14">
        <v>2014</v>
      </c>
      <c r="N37" s="14">
        <v>33.54</v>
      </c>
      <c r="O37" s="14">
        <f t="shared" si="4"/>
        <v>33540</v>
      </c>
      <c r="P37" s="14">
        <v>28</v>
      </c>
      <c r="Q37" s="93"/>
    </row>
    <row r="38" spans="1:17" x14ac:dyDescent="0.25">
      <c r="E38" s="63" t="s">
        <v>76</v>
      </c>
      <c r="F38" s="14">
        <v>2014</v>
      </c>
      <c r="G38" s="14">
        <v>4.87</v>
      </c>
      <c r="H38" s="14">
        <f t="shared" si="5"/>
        <v>4870</v>
      </c>
      <c r="I38" s="14">
        <v>28</v>
      </c>
      <c r="J38" s="93"/>
      <c r="L38" s="63" t="s">
        <v>74</v>
      </c>
      <c r="M38" s="14">
        <v>2014</v>
      </c>
      <c r="N38" s="14">
        <v>34.909999999999997</v>
      </c>
      <c r="O38" s="14">
        <f t="shared" si="4"/>
        <v>34910</v>
      </c>
      <c r="P38" s="14">
        <v>31</v>
      </c>
      <c r="Q38" s="91">
        <f t="shared" ref="Q38" si="8">SUM(O38:O40)/SUM(P38:P40)</f>
        <v>1123.8888888888889</v>
      </c>
    </row>
    <row r="39" spans="1:17" x14ac:dyDescent="0.25">
      <c r="E39" s="63" t="s">
        <v>74</v>
      </c>
      <c r="F39" s="14">
        <v>2014</v>
      </c>
      <c r="G39" s="14">
        <v>5.67</v>
      </c>
      <c r="H39" s="14">
        <f t="shared" si="5"/>
        <v>5670</v>
      </c>
      <c r="I39" s="14">
        <v>31</v>
      </c>
      <c r="J39" s="91">
        <f t="shared" ref="J39" si="9">SUM(H39:H41)/SUM(I39:I41)</f>
        <v>153.44444444444446</v>
      </c>
      <c r="L39" s="63" t="s">
        <v>79</v>
      </c>
      <c r="M39" s="14">
        <v>2015</v>
      </c>
      <c r="N39" s="14">
        <v>33.020000000000003</v>
      </c>
      <c r="O39" s="14">
        <f t="shared" si="4"/>
        <v>33020</v>
      </c>
      <c r="P39" s="14">
        <v>31</v>
      </c>
      <c r="Q39" s="92"/>
    </row>
    <row r="40" spans="1:17" x14ac:dyDescent="0.25">
      <c r="E40" s="63" t="s">
        <v>79</v>
      </c>
      <c r="F40" s="14">
        <v>2015</v>
      </c>
      <c r="G40" s="14">
        <v>3.5</v>
      </c>
      <c r="H40" s="14">
        <f t="shared" si="5"/>
        <v>3500</v>
      </c>
      <c r="I40" s="14">
        <v>31</v>
      </c>
      <c r="J40" s="92"/>
      <c r="L40" s="63" t="s">
        <v>76</v>
      </c>
      <c r="M40" s="14">
        <v>2015</v>
      </c>
      <c r="N40" s="14">
        <v>33.22</v>
      </c>
      <c r="O40" s="14">
        <f t="shared" si="4"/>
        <v>33220</v>
      </c>
      <c r="P40" s="14">
        <v>28</v>
      </c>
      <c r="Q40" s="93"/>
    </row>
    <row r="41" spans="1:17" x14ac:dyDescent="0.25">
      <c r="E41" s="63" t="s">
        <v>76</v>
      </c>
      <c r="F41" s="14">
        <v>2015</v>
      </c>
      <c r="G41" s="14">
        <v>4.6399999999999997</v>
      </c>
      <c r="H41" s="14">
        <f t="shared" si="5"/>
        <v>4640</v>
      </c>
      <c r="I41" s="14">
        <v>28</v>
      </c>
      <c r="J41" s="93"/>
      <c r="L41" s="63" t="s">
        <v>74</v>
      </c>
      <c r="M41" s="14">
        <v>2015</v>
      </c>
      <c r="N41" s="14">
        <v>35.14</v>
      </c>
      <c r="O41" s="14">
        <f t="shared" si="4"/>
        <v>35140</v>
      </c>
      <c r="P41" s="14">
        <v>31</v>
      </c>
      <c r="Q41" s="91">
        <f t="shared" ref="Q41" si="10">SUM(O41:O43)/SUM(P41:P43)</f>
        <v>1118.7912087912089</v>
      </c>
    </row>
    <row r="42" spans="1:17" x14ac:dyDescent="0.25">
      <c r="E42" s="63" t="s">
        <v>74</v>
      </c>
      <c r="F42" s="14">
        <v>2015</v>
      </c>
      <c r="G42" s="14">
        <v>5.7</v>
      </c>
      <c r="H42" s="14">
        <f t="shared" si="5"/>
        <v>5700</v>
      </c>
      <c r="I42" s="14">
        <v>31</v>
      </c>
      <c r="J42" s="91">
        <f t="shared" ref="J42" si="11">SUM(H42:H44)/SUM(I42:I44)</f>
        <v>152.63736263736263</v>
      </c>
      <c r="L42" s="63" t="s">
        <v>75</v>
      </c>
      <c r="M42" s="14">
        <v>2016</v>
      </c>
      <c r="N42" s="14">
        <v>33.229999999999997</v>
      </c>
      <c r="O42" s="14">
        <f t="shared" si="4"/>
        <v>33230</v>
      </c>
      <c r="P42" s="14">
        <v>31</v>
      </c>
      <c r="Q42" s="92"/>
    </row>
    <row r="43" spans="1:17" x14ac:dyDescent="0.25">
      <c r="E43" s="63" t="s">
        <v>75</v>
      </c>
      <c r="F43" s="14">
        <v>2016</v>
      </c>
      <c r="G43" s="14">
        <v>3.52</v>
      </c>
      <c r="H43" s="14">
        <f t="shared" si="5"/>
        <v>3520</v>
      </c>
      <c r="I43" s="14">
        <v>31</v>
      </c>
      <c r="J43" s="92"/>
      <c r="L43" s="63" t="s">
        <v>76</v>
      </c>
      <c r="M43" s="14">
        <v>2016</v>
      </c>
      <c r="N43" s="14">
        <v>33.44</v>
      </c>
      <c r="O43" s="14">
        <f t="shared" si="4"/>
        <v>33440</v>
      </c>
      <c r="P43" s="14">
        <v>29</v>
      </c>
      <c r="Q43" s="93"/>
    </row>
    <row r="44" spans="1:17" x14ac:dyDescent="0.25">
      <c r="E44" s="63" t="s">
        <v>76</v>
      </c>
      <c r="F44" s="14">
        <v>2016</v>
      </c>
      <c r="G44" s="14">
        <v>4.67</v>
      </c>
      <c r="H44" s="14">
        <f t="shared" si="5"/>
        <v>4670</v>
      </c>
      <c r="I44" s="14">
        <v>29</v>
      </c>
      <c r="J44" s="93"/>
      <c r="L44" s="63" t="s">
        <v>74</v>
      </c>
      <c r="M44" s="14">
        <v>2016</v>
      </c>
      <c r="N44" s="14">
        <v>35.36</v>
      </c>
      <c r="O44" s="14">
        <f t="shared" si="4"/>
        <v>35360</v>
      </c>
      <c r="P44" s="14">
        <v>31</v>
      </c>
      <c r="Q44" s="91">
        <f t="shared" ref="Q44" si="12">SUM(O44:O46)/SUM(P44:P46)</f>
        <v>1138.3333333333333</v>
      </c>
    </row>
    <row r="45" spans="1:17" x14ac:dyDescent="0.25">
      <c r="E45" s="63" t="s">
        <v>74</v>
      </c>
      <c r="F45" s="14">
        <v>2016</v>
      </c>
      <c r="G45" s="14">
        <v>5.74</v>
      </c>
      <c r="H45" s="14">
        <f t="shared" si="5"/>
        <v>5740</v>
      </c>
      <c r="I45" s="14">
        <v>31</v>
      </c>
      <c r="J45" s="91">
        <f t="shared" ref="J45" si="13">SUM(H45:H47)/SUM(I45:I47)</f>
        <v>155.33333333333334</v>
      </c>
      <c r="L45" s="63" t="s">
        <v>79</v>
      </c>
      <c r="M45" s="14">
        <v>2017</v>
      </c>
      <c r="N45" s="14">
        <v>33.44</v>
      </c>
      <c r="O45" s="14">
        <f t="shared" si="4"/>
        <v>33440</v>
      </c>
      <c r="P45" s="14">
        <v>31</v>
      </c>
      <c r="Q45" s="92"/>
    </row>
    <row r="46" spans="1:17" x14ac:dyDescent="0.25">
      <c r="E46" s="63" t="s">
        <v>79</v>
      </c>
      <c r="F46" s="14">
        <v>2017</v>
      </c>
      <c r="G46" s="14">
        <v>3.54</v>
      </c>
      <c r="H46" s="14">
        <f t="shared" si="5"/>
        <v>3540</v>
      </c>
      <c r="I46" s="14">
        <v>31</v>
      </c>
      <c r="J46" s="92"/>
      <c r="L46" s="63" t="s">
        <v>76</v>
      </c>
      <c r="M46" s="14">
        <v>2017</v>
      </c>
      <c r="N46" s="14">
        <v>33.65</v>
      </c>
      <c r="O46" s="14">
        <f t="shared" si="4"/>
        <v>33650</v>
      </c>
      <c r="P46" s="14">
        <v>28</v>
      </c>
      <c r="Q46" s="93"/>
    </row>
    <row r="47" spans="1:17" x14ac:dyDescent="0.25">
      <c r="E47" s="63" t="s">
        <v>76</v>
      </c>
      <c r="F47" s="14">
        <v>2017</v>
      </c>
      <c r="G47" s="14">
        <v>4.7</v>
      </c>
      <c r="H47" s="14">
        <f t="shared" si="5"/>
        <v>4700</v>
      </c>
      <c r="I47" s="14">
        <v>28</v>
      </c>
      <c r="J47" s="93"/>
      <c r="L47" s="63" t="s">
        <v>74</v>
      </c>
      <c r="M47" s="14">
        <v>2017</v>
      </c>
      <c r="N47" s="14">
        <v>35.590000000000003</v>
      </c>
      <c r="O47" s="14">
        <f t="shared" si="4"/>
        <v>35590</v>
      </c>
      <c r="P47" s="14">
        <v>31</v>
      </c>
      <c r="Q47" s="91">
        <f t="shared" ref="Q47" si="14">SUM(O47:O49)/SUM(P47:P49)</f>
        <v>1146</v>
      </c>
    </row>
    <row r="48" spans="1:17" x14ac:dyDescent="0.25">
      <c r="E48" s="63" t="s">
        <v>74</v>
      </c>
      <c r="F48" s="14">
        <v>2017</v>
      </c>
      <c r="G48" s="14">
        <v>5.78</v>
      </c>
      <c r="H48" s="14">
        <f t="shared" si="5"/>
        <v>5780</v>
      </c>
      <c r="I48" s="14">
        <v>31</v>
      </c>
      <c r="J48" s="91">
        <f t="shared" ref="J48" si="15">SUM(H48:H50)/SUM(I48:I50)</f>
        <v>156.44444444444446</v>
      </c>
      <c r="L48" s="63" t="s">
        <v>75</v>
      </c>
      <c r="M48" s="14">
        <v>2018</v>
      </c>
      <c r="N48" s="14">
        <v>33.67</v>
      </c>
      <c r="O48" s="14">
        <f t="shared" si="4"/>
        <v>33670</v>
      </c>
      <c r="P48" s="14">
        <v>31</v>
      </c>
      <c r="Q48" s="92"/>
    </row>
    <row r="49" spans="5:17" x14ac:dyDescent="0.25">
      <c r="E49" s="63" t="s">
        <v>75</v>
      </c>
      <c r="F49" s="14">
        <v>2018</v>
      </c>
      <c r="G49" s="14">
        <v>3.57</v>
      </c>
      <c r="H49" s="14">
        <f t="shared" si="5"/>
        <v>3570</v>
      </c>
      <c r="I49" s="14">
        <v>31</v>
      </c>
      <c r="J49" s="92"/>
      <c r="L49" s="63" t="s">
        <v>76</v>
      </c>
      <c r="M49" s="14">
        <v>2018</v>
      </c>
      <c r="N49" s="14">
        <v>33.880000000000003</v>
      </c>
      <c r="O49" s="14">
        <f t="shared" si="4"/>
        <v>33880</v>
      </c>
      <c r="P49" s="14">
        <v>28</v>
      </c>
      <c r="Q49" s="93"/>
    </row>
    <row r="50" spans="5:17" x14ac:dyDescent="0.25">
      <c r="E50" s="63" t="s">
        <v>76</v>
      </c>
      <c r="F50" s="14">
        <v>2018</v>
      </c>
      <c r="G50" s="14">
        <v>4.7300000000000004</v>
      </c>
      <c r="H50" s="14">
        <f t="shared" si="5"/>
        <v>4730</v>
      </c>
      <c r="I50" s="14">
        <v>28</v>
      </c>
      <c r="J50" s="93"/>
      <c r="L50" s="63" t="s">
        <v>74</v>
      </c>
      <c r="M50" s="14">
        <v>2018</v>
      </c>
      <c r="N50" s="14">
        <v>34.92</v>
      </c>
      <c r="O50" s="14">
        <f t="shared" si="4"/>
        <v>34920</v>
      </c>
      <c r="P50" s="14">
        <v>31</v>
      </c>
      <c r="Q50" s="91">
        <f t="shared" ref="Q50" si="16">SUM(O50:O52)/SUM(P50:P52)</f>
        <v>1124.4444444444443</v>
      </c>
    </row>
    <row r="51" spans="5:17" x14ac:dyDescent="0.25">
      <c r="E51" s="63" t="s">
        <v>74</v>
      </c>
      <c r="F51" s="14">
        <v>2018</v>
      </c>
      <c r="G51" s="14">
        <v>5.3</v>
      </c>
      <c r="H51" s="14">
        <f t="shared" si="5"/>
        <v>5300</v>
      </c>
      <c r="I51" s="14">
        <v>31</v>
      </c>
      <c r="J51" s="91">
        <f t="shared" ref="J51" si="17">SUM(H51:H53)/SUM(I51:I53)</f>
        <v>143.33333333333334</v>
      </c>
      <c r="L51" s="63" t="s">
        <v>79</v>
      </c>
      <c r="M51" s="14">
        <v>2019</v>
      </c>
      <c r="N51" s="14">
        <v>33.03</v>
      </c>
      <c r="O51" s="14">
        <f t="shared" si="4"/>
        <v>33030</v>
      </c>
      <c r="P51" s="14">
        <v>31</v>
      </c>
      <c r="Q51" s="92"/>
    </row>
    <row r="52" spans="5:17" x14ac:dyDescent="0.25">
      <c r="E52" s="63" t="s">
        <v>79</v>
      </c>
      <c r="F52" s="14">
        <v>2019</v>
      </c>
      <c r="G52" s="14">
        <v>3.26</v>
      </c>
      <c r="H52" s="14">
        <f t="shared" si="5"/>
        <v>3260</v>
      </c>
      <c r="I52" s="14">
        <v>31</v>
      </c>
      <c r="J52" s="92"/>
      <c r="L52" s="63" t="s">
        <v>76</v>
      </c>
      <c r="M52" s="14">
        <v>2019</v>
      </c>
      <c r="N52" s="14">
        <v>33.25</v>
      </c>
      <c r="O52" s="14">
        <f t="shared" si="4"/>
        <v>33250</v>
      </c>
      <c r="P52" s="14">
        <v>28</v>
      </c>
      <c r="Q52" s="93"/>
    </row>
    <row r="53" spans="5:17" x14ac:dyDescent="0.25">
      <c r="E53" s="63" t="s">
        <v>76</v>
      </c>
      <c r="F53" s="14">
        <v>2019</v>
      </c>
      <c r="G53" s="14">
        <v>4.34</v>
      </c>
      <c r="H53" s="14">
        <f t="shared" si="5"/>
        <v>4340</v>
      </c>
      <c r="I53" s="14">
        <v>28</v>
      </c>
      <c r="J53" s="93"/>
      <c r="L53" s="63" t="s">
        <v>74</v>
      </c>
      <c r="M53" s="14">
        <v>2019</v>
      </c>
      <c r="N53" s="14">
        <v>35.19</v>
      </c>
      <c r="O53" s="14">
        <f t="shared" si="4"/>
        <v>35190</v>
      </c>
      <c r="P53" s="14">
        <v>31</v>
      </c>
      <c r="Q53" s="91">
        <f t="shared" ref="Q53" si="18">SUM(O53:O55)/SUM(P53:P55)</f>
        <v>1120.6593406593406</v>
      </c>
    </row>
    <row r="54" spans="5:17" x14ac:dyDescent="0.25">
      <c r="E54" s="63" t="s">
        <v>74</v>
      </c>
      <c r="F54" s="14">
        <v>2019</v>
      </c>
      <c r="G54" s="14">
        <v>5.36</v>
      </c>
      <c r="H54" s="14">
        <f t="shared" si="5"/>
        <v>5360</v>
      </c>
      <c r="I54" s="14">
        <v>31</v>
      </c>
      <c r="J54" s="91">
        <f t="shared" ref="J54" si="19">SUM(H54:H56)/SUM(I54:I56)</f>
        <v>143.4065934065934</v>
      </c>
      <c r="L54" s="63" t="s">
        <v>75</v>
      </c>
      <c r="M54" s="14">
        <v>2020</v>
      </c>
      <c r="N54" s="14">
        <v>33.29</v>
      </c>
      <c r="O54" s="14">
        <f t="shared" si="4"/>
        <v>33290</v>
      </c>
      <c r="P54" s="14">
        <v>31</v>
      </c>
      <c r="Q54" s="92"/>
    </row>
    <row r="55" spans="5:17" x14ac:dyDescent="0.25">
      <c r="E55" s="63" t="s">
        <v>75</v>
      </c>
      <c r="F55" s="14">
        <v>2020</v>
      </c>
      <c r="G55" s="14">
        <v>3.3</v>
      </c>
      <c r="H55" s="14">
        <f t="shared" si="5"/>
        <v>3300</v>
      </c>
      <c r="I55" s="14">
        <v>31</v>
      </c>
      <c r="J55" s="92"/>
      <c r="L55" s="63" t="s">
        <v>76</v>
      </c>
      <c r="M55" s="14">
        <v>2020</v>
      </c>
      <c r="N55" s="14">
        <v>33.5</v>
      </c>
      <c r="O55" s="14">
        <f t="shared" si="4"/>
        <v>33500</v>
      </c>
      <c r="P55" s="14">
        <v>29</v>
      </c>
      <c r="Q55" s="93"/>
    </row>
    <row r="56" spans="5:17" x14ac:dyDescent="0.25">
      <c r="E56" s="63" t="s">
        <v>76</v>
      </c>
      <c r="F56" s="14">
        <v>2020</v>
      </c>
      <c r="G56" s="14">
        <v>4.3899999999999997</v>
      </c>
      <c r="H56" s="14">
        <f t="shared" si="5"/>
        <v>4390</v>
      </c>
      <c r="I56" s="14">
        <v>29</v>
      </c>
      <c r="J56" s="93"/>
      <c r="L56" s="63" t="s">
        <v>74</v>
      </c>
      <c r="M56" s="14">
        <v>2020</v>
      </c>
      <c r="N56" s="14">
        <v>35.450000000000003</v>
      </c>
      <c r="O56" s="14">
        <f t="shared" si="4"/>
        <v>35450</v>
      </c>
      <c r="P56" s="14">
        <v>31</v>
      </c>
      <c r="Q56" s="91">
        <f t="shared" ref="Q56" si="20">SUM(O56:O58)/SUM(P56:P58)</f>
        <v>1141.5555555555557</v>
      </c>
    </row>
    <row r="57" spans="5:17" x14ac:dyDescent="0.25">
      <c r="E57" s="63" t="s">
        <v>74</v>
      </c>
      <c r="F57" s="14">
        <v>2020</v>
      </c>
      <c r="G57" s="14">
        <v>5.41</v>
      </c>
      <c r="H57" s="14">
        <f t="shared" si="5"/>
        <v>5410</v>
      </c>
      <c r="I57" s="14">
        <v>31</v>
      </c>
      <c r="J57" s="91">
        <f t="shared" ref="J57" si="21">SUM(H57:H59)/SUM(I57:I59)</f>
        <v>146.44444444444446</v>
      </c>
      <c r="L57" s="63" t="s">
        <v>79</v>
      </c>
      <c r="M57" s="14">
        <v>2021</v>
      </c>
      <c r="N57" s="14">
        <v>33.54</v>
      </c>
      <c r="O57" s="14">
        <f t="shared" si="4"/>
        <v>33540</v>
      </c>
      <c r="P57" s="14">
        <v>31</v>
      </c>
      <c r="Q57" s="92"/>
    </row>
    <row r="58" spans="5:17" x14ac:dyDescent="0.25">
      <c r="E58" s="63" t="s">
        <v>79</v>
      </c>
      <c r="F58" s="14">
        <v>2021</v>
      </c>
      <c r="G58" s="14">
        <v>3.34</v>
      </c>
      <c r="H58" s="14">
        <f t="shared" si="5"/>
        <v>3340</v>
      </c>
      <c r="I58" s="14">
        <v>31</v>
      </c>
      <c r="J58" s="92"/>
      <c r="L58" s="63" t="s">
        <v>76</v>
      </c>
      <c r="M58" s="14">
        <v>2021</v>
      </c>
      <c r="N58" s="14">
        <v>33.75</v>
      </c>
      <c r="O58" s="14">
        <f t="shared" si="4"/>
        <v>33750</v>
      </c>
      <c r="P58" s="14">
        <v>28</v>
      </c>
      <c r="Q58" s="93"/>
    </row>
    <row r="59" spans="5:17" x14ac:dyDescent="0.25">
      <c r="E59" s="63" t="s">
        <v>76</v>
      </c>
      <c r="F59" s="14">
        <v>2021</v>
      </c>
      <c r="G59" s="14">
        <v>4.43</v>
      </c>
      <c r="H59" s="14">
        <f t="shared" si="5"/>
        <v>4430</v>
      </c>
      <c r="I59" s="14">
        <v>28</v>
      </c>
      <c r="J59" s="93"/>
      <c r="L59" s="63" t="s">
        <v>74</v>
      </c>
      <c r="M59" s="14">
        <v>2021</v>
      </c>
      <c r="N59" s="14">
        <v>35.71</v>
      </c>
      <c r="O59" s="14">
        <f t="shared" si="4"/>
        <v>35710</v>
      </c>
      <c r="P59" s="14">
        <v>31</v>
      </c>
      <c r="Q59" s="91">
        <f t="shared" ref="Q59" si="22">SUM(O59:O61)/SUM(P59:P61)</f>
        <v>1149.7777777777778</v>
      </c>
    </row>
    <row r="60" spans="5:17" x14ac:dyDescent="0.25">
      <c r="E60" s="63" t="s">
        <v>74</v>
      </c>
      <c r="F60" s="14">
        <v>2021</v>
      </c>
      <c r="G60" s="14">
        <v>5.47</v>
      </c>
      <c r="H60" s="14">
        <f t="shared" si="5"/>
        <v>5470</v>
      </c>
      <c r="I60" s="14">
        <v>31</v>
      </c>
      <c r="J60" s="91">
        <f t="shared" ref="J60" si="23">SUM(H60:H62)/SUM(I60:I62)</f>
        <v>148</v>
      </c>
      <c r="L60" s="63" t="s">
        <v>75</v>
      </c>
      <c r="M60" s="14">
        <v>2022</v>
      </c>
      <c r="N60" s="14">
        <v>33.78</v>
      </c>
      <c r="O60" s="14">
        <f t="shared" si="4"/>
        <v>33780</v>
      </c>
      <c r="P60" s="14">
        <v>31</v>
      </c>
      <c r="Q60" s="92"/>
    </row>
    <row r="61" spans="5:17" x14ac:dyDescent="0.25">
      <c r="E61" s="63" t="s">
        <v>75</v>
      </c>
      <c r="F61" s="14">
        <v>2022</v>
      </c>
      <c r="G61" s="14">
        <v>3.37</v>
      </c>
      <c r="H61" s="14">
        <f t="shared" si="5"/>
        <v>3370</v>
      </c>
      <c r="I61" s="14">
        <v>31</v>
      </c>
      <c r="J61" s="92"/>
      <c r="L61" s="63" t="s">
        <v>76</v>
      </c>
      <c r="M61" s="14">
        <v>2022</v>
      </c>
      <c r="N61" s="14">
        <v>33.99</v>
      </c>
      <c r="O61" s="14">
        <f t="shared" si="4"/>
        <v>33990</v>
      </c>
      <c r="P61" s="14">
        <v>28</v>
      </c>
      <c r="Q61" s="93"/>
    </row>
    <row r="62" spans="5:17" x14ac:dyDescent="0.25">
      <c r="E62" s="63" t="s">
        <v>76</v>
      </c>
      <c r="F62" s="14">
        <v>2022</v>
      </c>
      <c r="G62" s="14">
        <v>4.4800000000000004</v>
      </c>
      <c r="H62" s="14">
        <f t="shared" si="5"/>
        <v>4480</v>
      </c>
      <c r="I62" s="14">
        <v>28</v>
      </c>
      <c r="J62" s="93"/>
      <c r="L62" s="63" t="s">
        <v>74</v>
      </c>
      <c r="M62" s="14">
        <v>2022</v>
      </c>
      <c r="N62" s="14">
        <v>34.93</v>
      </c>
      <c r="O62" s="14">
        <f t="shared" si="4"/>
        <v>34930</v>
      </c>
      <c r="P62" s="14">
        <v>31</v>
      </c>
      <c r="Q62" s="91">
        <f t="shared" ref="Q62" si="24">SUM(O62:O64)/SUM(P62:P64)</f>
        <v>1032.7777777777778</v>
      </c>
    </row>
    <row r="63" spans="5:17" x14ac:dyDescent="0.25">
      <c r="E63" s="63" t="s">
        <v>74</v>
      </c>
      <c r="F63" s="14">
        <v>2022</v>
      </c>
      <c r="G63" s="14">
        <v>4.92</v>
      </c>
      <c r="H63" s="14">
        <f t="shared" si="5"/>
        <v>4920</v>
      </c>
      <c r="I63" s="14">
        <v>31</v>
      </c>
      <c r="J63" s="91">
        <f t="shared" ref="J63" si="25">SUM(H63:H65)/SUM(I63:I65)</f>
        <v>133</v>
      </c>
      <c r="L63" s="63" t="s">
        <v>79</v>
      </c>
      <c r="M63" s="14">
        <v>2023</v>
      </c>
      <c r="N63" s="14">
        <v>26.43</v>
      </c>
      <c r="O63" s="14">
        <f t="shared" si="4"/>
        <v>26430</v>
      </c>
      <c r="P63" s="14">
        <v>31</v>
      </c>
      <c r="Q63" s="92"/>
    </row>
    <row r="64" spans="5:17" x14ac:dyDescent="0.25">
      <c r="E64" s="63" t="s">
        <v>79</v>
      </c>
      <c r="F64" s="14">
        <v>2023</v>
      </c>
      <c r="G64" s="14">
        <v>3.02</v>
      </c>
      <c r="H64" s="14">
        <f t="shared" si="5"/>
        <v>3020</v>
      </c>
      <c r="I64" s="14">
        <v>31</v>
      </c>
      <c r="J64" s="92"/>
      <c r="L64" s="63" t="s">
        <v>76</v>
      </c>
      <c r="M64" s="14">
        <v>2023</v>
      </c>
      <c r="N64" s="14">
        <v>31.59</v>
      </c>
      <c r="O64" s="14">
        <f t="shared" si="4"/>
        <v>31590</v>
      </c>
      <c r="P64" s="14">
        <v>28</v>
      </c>
      <c r="Q64" s="93"/>
    </row>
    <row r="65" spans="5:17" x14ac:dyDescent="0.25">
      <c r="E65" s="63" t="s">
        <v>76</v>
      </c>
      <c r="F65" s="14">
        <v>2023</v>
      </c>
      <c r="G65" s="14">
        <v>4.03</v>
      </c>
      <c r="H65" s="14">
        <f t="shared" si="5"/>
        <v>4030.0000000000005</v>
      </c>
      <c r="I65" s="14">
        <v>28</v>
      </c>
      <c r="J65" s="93"/>
      <c r="L65" s="63" t="s">
        <v>74</v>
      </c>
      <c r="M65" s="65">
        <v>2023</v>
      </c>
      <c r="N65" s="14">
        <v>34.200000000000003</v>
      </c>
      <c r="O65" s="14">
        <f>N65*1000</f>
        <v>34200</v>
      </c>
      <c r="P65" s="14">
        <v>31</v>
      </c>
      <c r="Q65" s="91">
        <f>SUM(O65:O67)/SUM(P65:P67)</f>
        <v>1110.1098901098901</v>
      </c>
    </row>
    <row r="66" spans="5:17" x14ac:dyDescent="0.25">
      <c r="E66" s="63" t="s">
        <v>74</v>
      </c>
      <c r="F66" s="65">
        <v>2023</v>
      </c>
      <c r="G66" s="14">
        <v>4.99</v>
      </c>
      <c r="H66" s="14">
        <f>G66*1000</f>
        <v>4990</v>
      </c>
      <c r="I66" s="14">
        <v>31</v>
      </c>
      <c r="J66" s="91">
        <f>SUM(H66:H68)/SUM(I66:I68)</f>
        <v>133.4065934065934</v>
      </c>
      <c r="L66" s="63" t="s">
        <v>75</v>
      </c>
      <c r="M66" s="65">
        <v>2024</v>
      </c>
      <c r="N66" s="14">
        <v>33.299999999999997</v>
      </c>
      <c r="O66" s="14">
        <f t="shared" ref="O66:O100" si="26">N66*1000</f>
        <v>33300</v>
      </c>
      <c r="P66" s="14">
        <v>31</v>
      </c>
      <c r="Q66" s="92"/>
    </row>
    <row r="67" spans="5:17" x14ac:dyDescent="0.25">
      <c r="E67" s="63" t="s">
        <v>75</v>
      </c>
      <c r="F67" s="65">
        <v>2024</v>
      </c>
      <c r="G67" s="14">
        <v>3.07</v>
      </c>
      <c r="H67" s="14">
        <f t="shared" ref="H67:H101" si="27">G67*1000</f>
        <v>3070</v>
      </c>
      <c r="I67" s="14">
        <v>31</v>
      </c>
      <c r="J67" s="92"/>
      <c r="L67" s="63" t="s">
        <v>76</v>
      </c>
      <c r="M67" s="65">
        <v>2024</v>
      </c>
      <c r="N67" s="14">
        <v>33.520000000000003</v>
      </c>
      <c r="O67" s="14">
        <f t="shared" si="26"/>
        <v>33520</v>
      </c>
      <c r="P67" s="14">
        <v>29</v>
      </c>
      <c r="Q67" s="93"/>
    </row>
    <row r="68" spans="5:17" x14ac:dyDescent="0.25">
      <c r="E68" s="63" t="s">
        <v>76</v>
      </c>
      <c r="F68" s="65">
        <v>2024</v>
      </c>
      <c r="G68" s="14">
        <v>4.08</v>
      </c>
      <c r="H68" s="14">
        <f t="shared" si="27"/>
        <v>4080</v>
      </c>
      <c r="I68" s="14">
        <v>29</v>
      </c>
      <c r="J68" s="93"/>
      <c r="L68" s="63" t="s">
        <v>74</v>
      </c>
      <c r="M68" s="14">
        <v>2024</v>
      </c>
      <c r="N68" s="14">
        <v>35.479999999999997</v>
      </c>
      <c r="O68" s="14">
        <f t="shared" si="26"/>
        <v>35480</v>
      </c>
      <c r="P68" s="14">
        <v>31</v>
      </c>
      <c r="Q68" s="91">
        <f t="shared" ref="Q68" si="28">SUM(O68:O70)/SUM(P68:P70)</f>
        <v>1142.5555555555557</v>
      </c>
    </row>
    <row r="69" spans="5:17" x14ac:dyDescent="0.25">
      <c r="E69" s="63" t="s">
        <v>74</v>
      </c>
      <c r="F69" s="14">
        <v>2024</v>
      </c>
      <c r="G69" s="14">
        <v>5.05</v>
      </c>
      <c r="H69" s="14">
        <f t="shared" si="27"/>
        <v>5050</v>
      </c>
      <c r="I69" s="14">
        <v>31</v>
      </c>
      <c r="J69" s="91">
        <f t="shared" ref="J69" si="29">SUM(H69:H71)/SUM(I69:I71)</f>
        <v>136.44444444444446</v>
      </c>
      <c r="L69" s="63" t="s">
        <v>75</v>
      </c>
      <c r="M69" s="14">
        <v>2025</v>
      </c>
      <c r="N69" s="14">
        <v>33.58</v>
      </c>
      <c r="O69" s="14">
        <f t="shared" si="26"/>
        <v>33580</v>
      </c>
      <c r="P69" s="14">
        <v>31</v>
      </c>
      <c r="Q69" s="92"/>
    </row>
    <row r="70" spans="5:17" x14ac:dyDescent="0.25">
      <c r="E70" s="63" t="s">
        <v>75</v>
      </c>
      <c r="F70" s="14">
        <v>2025</v>
      </c>
      <c r="G70" s="14">
        <v>3.1</v>
      </c>
      <c r="H70" s="14">
        <f t="shared" si="27"/>
        <v>3100</v>
      </c>
      <c r="I70" s="14">
        <v>31</v>
      </c>
      <c r="J70" s="92"/>
      <c r="L70" s="63" t="s">
        <v>76</v>
      </c>
      <c r="M70" s="14">
        <v>2025</v>
      </c>
      <c r="N70" s="14">
        <v>33.770000000000003</v>
      </c>
      <c r="O70" s="14">
        <f t="shared" si="26"/>
        <v>33770</v>
      </c>
      <c r="P70" s="14">
        <v>28</v>
      </c>
      <c r="Q70" s="93"/>
    </row>
    <row r="71" spans="5:17" x14ac:dyDescent="0.25">
      <c r="E71" s="63" t="s">
        <v>76</v>
      </c>
      <c r="F71" s="14">
        <v>2025</v>
      </c>
      <c r="G71" s="14">
        <v>4.13</v>
      </c>
      <c r="H71" s="14">
        <f t="shared" si="27"/>
        <v>4130</v>
      </c>
      <c r="I71" s="14">
        <v>28</v>
      </c>
      <c r="J71" s="93"/>
      <c r="L71" s="63" t="s">
        <v>74</v>
      </c>
      <c r="M71" s="14">
        <v>2025</v>
      </c>
      <c r="N71" s="14">
        <v>35.729999999999997</v>
      </c>
      <c r="O71" s="14">
        <f t="shared" si="26"/>
        <v>35730</v>
      </c>
      <c r="P71" s="14">
        <v>31</v>
      </c>
      <c r="Q71" s="91">
        <f t="shared" ref="Q71" si="30">SUM(O71:O73)/SUM(P71:P73)</f>
        <v>1150.6666666666667</v>
      </c>
    </row>
    <row r="72" spans="5:17" x14ac:dyDescent="0.25">
      <c r="E72" s="63" t="s">
        <v>74</v>
      </c>
      <c r="F72" s="14">
        <v>2025</v>
      </c>
      <c r="G72" s="14">
        <v>5.0999999999999996</v>
      </c>
      <c r="H72" s="14">
        <f t="shared" si="27"/>
        <v>5100</v>
      </c>
      <c r="I72" s="14">
        <v>31</v>
      </c>
      <c r="J72" s="91">
        <f t="shared" ref="J72" si="31">SUM(H72:H74)/SUM(I72:I74)</f>
        <v>138</v>
      </c>
      <c r="L72" s="63" t="s">
        <v>75</v>
      </c>
      <c r="M72" s="14">
        <v>2026</v>
      </c>
      <c r="N72" s="14">
        <v>33.81</v>
      </c>
      <c r="O72" s="14">
        <f t="shared" si="26"/>
        <v>33810</v>
      </c>
      <c r="P72" s="14">
        <v>31</v>
      </c>
      <c r="Q72" s="92"/>
    </row>
    <row r="73" spans="5:17" x14ac:dyDescent="0.25">
      <c r="E73" s="63" t="s">
        <v>75</v>
      </c>
      <c r="F73" s="14">
        <v>2026</v>
      </c>
      <c r="G73" s="14">
        <v>3.14</v>
      </c>
      <c r="H73" s="14">
        <f t="shared" si="27"/>
        <v>3140</v>
      </c>
      <c r="I73" s="14">
        <v>31</v>
      </c>
      <c r="J73" s="92"/>
      <c r="L73" s="63" t="s">
        <v>76</v>
      </c>
      <c r="M73" s="14">
        <v>2026</v>
      </c>
      <c r="N73" s="14">
        <v>34.020000000000003</v>
      </c>
      <c r="O73" s="14">
        <f t="shared" si="26"/>
        <v>34020</v>
      </c>
      <c r="P73" s="14">
        <v>28</v>
      </c>
      <c r="Q73" s="93"/>
    </row>
    <row r="74" spans="5:17" x14ac:dyDescent="0.25">
      <c r="E74" s="63" t="s">
        <v>76</v>
      </c>
      <c r="F74" s="14">
        <v>2026</v>
      </c>
      <c r="G74" s="14">
        <v>4.18</v>
      </c>
      <c r="H74" s="14">
        <f t="shared" si="27"/>
        <v>4180</v>
      </c>
      <c r="I74" s="14">
        <v>28</v>
      </c>
      <c r="J74" s="93"/>
      <c r="L74" s="63" t="s">
        <v>74</v>
      </c>
      <c r="M74" s="14">
        <v>2026</v>
      </c>
      <c r="N74" s="14">
        <v>34.93</v>
      </c>
      <c r="O74" s="14">
        <f t="shared" si="26"/>
        <v>34930</v>
      </c>
      <c r="P74" s="14">
        <v>31</v>
      </c>
      <c r="Q74" s="91">
        <f t="shared" ref="Q74" si="32">SUM(O74:O76)/SUM(P74:P76)</f>
        <v>1124.6666666666667</v>
      </c>
    </row>
    <row r="75" spans="5:17" x14ac:dyDescent="0.25">
      <c r="E75" s="63" t="s">
        <v>74</v>
      </c>
      <c r="F75" s="14">
        <v>2026</v>
      </c>
      <c r="G75" s="14">
        <v>4.54</v>
      </c>
      <c r="H75" s="14">
        <f t="shared" si="27"/>
        <v>4540</v>
      </c>
      <c r="I75" s="14">
        <v>31</v>
      </c>
      <c r="J75" s="91">
        <f t="shared" ref="J75" si="33">SUM(H75:H77)/SUM(I75:I77)</f>
        <v>122.66666666666667</v>
      </c>
      <c r="L75" s="63" t="s">
        <v>75</v>
      </c>
      <c r="M75" s="14">
        <v>2027</v>
      </c>
      <c r="N75" s="14">
        <v>33.04</v>
      </c>
      <c r="O75" s="14">
        <f t="shared" si="26"/>
        <v>33040</v>
      </c>
      <c r="P75" s="14">
        <v>31</v>
      </c>
      <c r="Q75" s="92"/>
    </row>
    <row r="76" spans="5:17" x14ac:dyDescent="0.25">
      <c r="E76" s="63" t="s">
        <v>75</v>
      </c>
      <c r="F76" s="14">
        <v>2027</v>
      </c>
      <c r="G76" s="14">
        <v>2.78</v>
      </c>
      <c r="H76" s="14">
        <f t="shared" si="27"/>
        <v>2780</v>
      </c>
      <c r="I76" s="14">
        <v>31</v>
      </c>
      <c r="J76" s="92"/>
      <c r="L76" s="63" t="s">
        <v>76</v>
      </c>
      <c r="M76" s="14">
        <v>2027</v>
      </c>
      <c r="N76" s="14">
        <v>33.25</v>
      </c>
      <c r="O76" s="14">
        <f t="shared" si="26"/>
        <v>33250</v>
      </c>
      <c r="P76" s="14">
        <v>28</v>
      </c>
      <c r="Q76" s="93"/>
    </row>
    <row r="77" spans="5:17" x14ac:dyDescent="0.25">
      <c r="E77" s="63" t="s">
        <v>76</v>
      </c>
      <c r="F77" s="14">
        <v>2027</v>
      </c>
      <c r="G77" s="14">
        <v>3.72</v>
      </c>
      <c r="H77" s="14">
        <f t="shared" si="27"/>
        <v>3720</v>
      </c>
      <c r="I77" s="14">
        <v>28</v>
      </c>
      <c r="J77" s="93"/>
      <c r="L77" s="63" t="s">
        <v>74</v>
      </c>
      <c r="M77" s="14">
        <v>2027</v>
      </c>
      <c r="N77" s="14">
        <v>35.19</v>
      </c>
      <c r="O77" s="14">
        <f t="shared" si="26"/>
        <v>35190</v>
      </c>
      <c r="P77" s="14">
        <v>31</v>
      </c>
      <c r="Q77" s="91">
        <f t="shared" ref="Q77" si="34">SUM(O77:O79)/SUM(P77:P79)</f>
        <v>1120.6593406593406</v>
      </c>
    </row>
    <row r="78" spans="5:17" x14ac:dyDescent="0.25">
      <c r="E78" s="63" t="s">
        <v>74</v>
      </c>
      <c r="F78" s="14">
        <v>2027</v>
      </c>
      <c r="G78" s="14">
        <v>4.5999999999999996</v>
      </c>
      <c r="H78" s="14">
        <f t="shared" si="27"/>
        <v>4600</v>
      </c>
      <c r="I78" s="14">
        <v>31</v>
      </c>
      <c r="J78" s="91">
        <f t="shared" ref="J78" si="35">SUM(H78:H80)/SUM(I78:I80)</f>
        <v>122.96703296703296</v>
      </c>
      <c r="L78" s="63" t="s">
        <v>75</v>
      </c>
      <c r="M78" s="14">
        <v>2028</v>
      </c>
      <c r="N78" s="14">
        <v>33.29</v>
      </c>
      <c r="O78" s="14">
        <f t="shared" si="26"/>
        <v>33290</v>
      </c>
      <c r="P78" s="14">
        <v>31</v>
      </c>
      <c r="Q78" s="92"/>
    </row>
    <row r="79" spans="5:17" x14ac:dyDescent="0.25">
      <c r="E79" s="63" t="s">
        <v>75</v>
      </c>
      <c r="F79" s="14">
        <v>2028</v>
      </c>
      <c r="G79" s="14">
        <v>2.82</v>
      </c>
      <c r="H79" s="14">
        <f t="shared" si="27"/>
        <v>2820</v>
      </c>
      <c r="I79" s="14">
        <v>31</v>
      </c>
      <c r="J79" s="92"/>
      <c r="L79" s="63" t="s">
        <v>76</v>
      </c>
      <c r="M79" s="14">
        <v>2028</v>
      </c>
      <c r="N79" s="14">
        <v>33.5</v>
      </c>
      <c r="O79" s="14">
        <f t="shared" si="26"/>
        <v>33500</v>
      </c>
      <c r="P79" s="14">
        <v>29</v>
      </c>
      <c r="Q79" s="93"/>
    </row>
    <row r="80" spans="5:17" x14ac:dyDescent="0.25">
      <c r="E80" s="63" t="s">
        <v>76</v>
      </c>
      <c r="F80" s="14">
        <v>2028</v>
      </c>
      <c r="G80" s="14">
        <v>3.77</v>
      </c>
      <c r="H80" s="14">
        <f t="shared" si="27"/>
        <v>3770</v>
      </c>
      <c r="I80" s="14">
        <v>29</v>
      </c>
      <c r="J80" s="93"/>
      <c r="L80" s="63" t="s">
        <v>74</v>
      </c>
      <c r="M80" s="14">
        <v>2028</v>
      </c>
      <c r="N80" s="14">
        <v>35.46</v>
      </c>
      <c r="O80" s="14">
        <f t="shared" si="26"/>
        <v>35460</v>
      </c>
      <c r="P80" s="14">
        <v>31</v>
      </c>
      <c r="Q80" s="91">
        <f t="shared" ref="Q80" si="36">SUM(O80:O82)/SUM(P80:P82)</f>
        <v>1141.6666666666667</v>
      </c>
    </row>
    <row r="81" spans="5:17" x14ac:dyDescent="0.25">
      <c r="E81" s="63" t="s">
        <v>74</v>
      </c>
      <c r="F81" s="14">
        <v>2028</v>
      </c>
      <c r="G81" s="14">
        <v>4.66</v>
      </c>
      <c r="H81" s="14">
        <f t="shared" si="27"/>
        <v>4660</v>
      </c>
      <c r="I81" s="14">
        <v>31</v>
      </c>
      <c r="J81" s="91">
        <f t="shared" ref="J81" si="37">SUM(H81:H83)/SUM(I81:I83)</f>
        <v>125.88888888888889</v>
      </c>
      <c r="L81" s="63" t="s">
        <v>75</v>
      </c>
      <c r="M81" s="14">
        <v>2029</v>
      </c>
      <c r="N81" s="14">
        <v>33.54</v>
      </c>
      <c r="O81" s="14">
        <f t="shared" si="26"/>
        <v>33540</v>
      </c>
      <c r="P81" s="14">
        <v>31</v>
      </c>
      <c r="Q81" s="92"/>
    </row>
    <row r="82" spans="5:17" x14ac:dyDescent="0.25">
      <c r="E82" s="63" t="s">
        <v>75</v>
      </c>
      <c r="F82" s="14">
        <v>2029</v>
      </c>
      <c r="G82" s="14">
        <v>2.86</v>
      </c>
      <c r="H82" s="14">
        <f t="shared" si="27"/>
        <v>2860</v>
      </c>
      <c r="I82" s="14">
        <v>31</v>
      </c>
      <c r="J82" s="92"/>
      <c r="L82" s="63" t="s">
        <v>76</v>
      </c>
      <c r="M82" s="14">
        <v>2029</v>
      </c>
      <c r="N82" s="14">
        <v>33.75</v>
      </c>
      <c r="O82" s="14">
        <f t="shared" si="26"/>
        <v>33750</v>
      </c>
      <c r="P82" s="14">
        <v>28</v>
      </c>
      <c r="Q82" s="93"/>
    </row>
    <row r="83" spans="5:17" x14ac:dyDescent="0.25">
      <c r="E83" s="63" t="s">
        <v>76</v>
      </c>
      <c r="F83" s="14">
        <v>2029</v>
      </c>
      <c r="G83" s="14">
        <v>3.81</v>
      </c>
      <c r="H83" s="14">
        <f t="shared" si="27"/>
        <v>3810</v>
      </c>
      <c r="I83" s="14">
        <v>28</v>
      </c>
      <c r="J83" s="93"/>
      <c r="L83" s="63" t="s">
        <v>74</v>
      </c>
      <c r="M83" s="14">
        <v>2029</v>
      </c>
      <c r="N83" s="14">
        <v>35.71</v>
      </c>
      <c r="O83" s="14">
        <f t="shared" si="26"/>
        <v>35710</v>
      </c>
      <c r="P83" s="14">
        <v>31</v>
      </c>
      <c r="Q83" s="91">
        <f t="shared" ref="Q83" si="38">SUM(O83:O85)/SUM(P83:P85)</f>
        <v>1150</v>
      </c>
    </row>
    <row r="84" spans="5:17" x14ac:dyDescent="0.25">
      <c r="E84" s="63" t="s">
        <v>74</v>
      </c>
      <c r="F84" s="14">
        <v>2029</v>
      </c>
      <c r="G84" s="14">
        <v>4.71</v>
      </c>
      <c r="H84" s="14">
        <f t="shared" si="27"/>
        <v>4710</v>
      </c>
      <c r="I84" s="14">
        <v>31</v>
      </c>
      <c r="J84" s="91">
        <f t="shared" ref="J84" si="39">SUM(H84:H86)/SUM(I84:I86)</f>
        <v>127.33333333333333</v>
      </c>
      <c r="L84" s="63" t="s">
        <v>75</v>
      </c>
      <c r="M84" s="14">
        <v>2030</v>
      </c>
      <c r="N84" s="14">
        <v>33.79</v>
      </c>
      <c r="O84" s="14">
        <f t="shared" si="26"/>
        <v>33790</v>
      </c>
      <c r="P84" s="14">
        <v>31</v>
      </c>
      <c r="Q84" s="92"/>
    </row>
    <row r="85" spans="5:17" x14ac:dyDescent="0.25">
      <c r="E85" s="63" t="s">
        <v>75</v>
      </c>
      <c r="F85" s="14">
        <v>2030</v>
      </c>
      <c r="G85" s="14">
        <v>2.89</v>
      </c>
      <c r="H85" s="14">
        <f t="shared" si="27"/>
        <v>2890</v>
      </c>
      <c r="I85" s="14">
        <v>31</v>
      </c>
      <c r="J85" s="92"/>
      <c r="L85" s="63" t="s">
        <v>76</v>
      </c>
      <c r="M85" s="14">
        <v>2030</v>
      </c>
      <c r="N85" s="14">
        <v>34</v>
      </c>
      <c r="O85" s="14">
        <f t="shared" si="26"/>
        <v>34000</v>
      </c>
      <c r="P85" s="14">
        <v>28</v>
      </c>
      <c r="Q85" s="93"/>
    </row>
    <row r="86" spans="5:17" x14ac:dyDescent="0.25">
      <c r="E86" s="63" t="s">
        <v>76</v>
      </c>
      <c r="F86" s="14">
        <v>2030</v>
      </c>
      <c r="G86" s="14">
        <v>3.86</v>
      </c>
      <c r="H86" s="14">
        <f t="shared" si="27"/>
        <v>3860</v>
      </c>
      <c r="I86" s="14">
        <v>28</v>
      </c>
      <c r="J86" s="93"/>
      <c r="L86" s="63" t="s">
        <v>74</v>
      </c>
      <c r="M86" s="14">
        <v>2030</v>
      </c>
      <c r="N86" s="14">
        <v>34.93</v>
      </c>
      <c r="O86" s="14">
        <f t="shared" si="26"/>
        <v>34930</v>
      </c>
      <c r="P86" s="14">
        <v>31</v>
      </c>
      <c r="Q86" s="91">
        <f t="shared" ref="Q86" si="40">SUM(O86:O88)/SUM(P86:P88)</f>
        <v>1124.6666666666667</v>
      </c>
    </row>
    <row r="87" spans="5:17" x14ac:dyDescent="0.25">
      <c r="E87" s="63" t="s">
        <v>74</v>
      </c>
      <c r="F87" s="14">
        <v>2030</v>
      </c>
      <c r="G87" s="14">
        <v>4.16</v>
      </c>
      <c r="H87" s="14">
        <f t="shared" si="27"/>
        <v>4160</v>
      </c>
      <c r="I87" s="14">
        <v>31</v>
      </c>
      <c r="J87" s="91">
        <f t="shared" ref="J87" si="41">SUM(H87:H89)/SUM(I87:I89)</f>
        <v>112.22222222222223</v>
      </c>
      <c r="L87" s="63" t="s">
        <v>75</v>
      </c>
      <c r="M87" s="14">
        <v>2031</v>
      </c>
      <c r="N87" s="14">
        <v>33.04</v>
      </c>
      <c r="O87" s="14">
        <f t="shared" si="26"/>
        <v>33040</v>
      </c>
      <c r="P87" s="14">
        <v>31</v>
      </c>
      <c r="Q87" s="92"/>
    </row>
    <row r="88" spans="5:17" x14ac:dyDescent="0.25">
      <c r="E88" s="63" t="s">
        <v>75</v>
      </c>
      <c r="F88" s="14">
        <v>2031</v>
      </c>
      <c r="G88" s="14">
        <v>2.54</v>
      </c>
      <c r="H88" s="14">
        <f t="shared" si="27"/>
        <v>2540</v>
      </c>
      <c r="I88" s="14">
        <v>31</v>
      </c>
      <c r="J88" s="92"/>
      <c r="L88" s="63" t="s">
        <v>76</v>
      </c>
      <c r="M88" s="14">
        <v>2031</v>
      </c>
      <c r="N88" s="14">
        <v>33.25</v>
      </c>
      <c r="O88" s="14">
        <f t="shared" si="26"/>
        <v>33250</v>
      </c>
      <c r="P88" s="14">
        <v>28</v>
      </c>
      <c r="Q88" s="93"/>
    </row>
    <row r="89" spans="5:17" x14ac:dyDescent="0.25">
      <c r="E89" s="63" t="s">
        <v>76</v>
      </c>
      <c r="F89" s="14">
        <v>2031</v>
      </c>
      <c r="G89" s="14">
        <v>3.4</v>
      </c>
      <c r="H89" s="14">
        <f t="shared" si="27"/>
        <v>3400</v>
      </c>
      <c r="I89" s="14">
        <v>28</v>
      </c>
      <c r="J89" s="93"/>
      <c r="L89" s="63" t="s">
        <v>74</v>
      </c>
      <c r="M89" s="14">
        <v>2031</v>
      </c>
      <c r="N89" s="14">
        <v>35.200000000000003</v>
      </c>
      <c r="O89" s="14">
        <f t="shared" si="26"/>
        <v>35200</v>
      </c>
      <c r="P89" s="14">
        <v>31</v>
      </c>
      <c r="Q89" s="91">
        <f t="shared" ref="Q89" si="42">SUM(O89:O91)/SUM(P89:P91)</f>
        <v>1029.3406593406594</v>
      </c>
    </row>
    <row r="90" spans="5:17" x14ac:dyDescent="0.25">
      <c r="E90" s="63" t="s">
        <v>74</v>
      </c>
      <c r="F90" s="14">
        <v>2031</v>
      </c>
      <c r="G90" s="14">
        <v>4.22</v>
      </c>
      <c r="H90" s="14">
        <f t="shared" si="27"/>
        <v>4220</v>
      </c>
      <c r="I90" s="14">
        <v>31</v>
      </c>
      <c r="J90" s="91">
        <f t="shared" ref="J90" si="43">SUM(H90:H92)/SUM(I90:I92)</f>
        <v>112.74725274725274</v>
      </c>
      <c r="L90" s="63" t="s">
        <v>75</v>
      </c>
      <c r="M90" s="14">
        <v>2032</v>
      </c>
      <c r="N90" s="14">
        <v>26.64</v>
      </c>
      <c r="O90" s="14">
        <f t="shared" si="26"/>
        <v>26640</v>
      </c>
      <c r="P90" s="14">
        <v>31</v>
      </c>
      <c r="Q90" s="92"/>
    </row>
    <row r="91" spans="5:17" x14ac:dyDescent="0.25">
      <c r="E91" s="63" t="s">
        <v>75</v>
      </c>
      <c r="F91" s="14">
        <v>2032</v>
      </c>
      <c r="G91" s="14">
        <v>2.58</v>
      </c>
      <c r="H91" s="14">
        <f t="shared" si="27"/>
        <v>2580</v>
      </c>
      <c r="I91" s="14">
        <v>31</v>
      </c>
      <c r="J91" s="92"/>
      <c r="L91" s="63" t="s">
        <v>76</v>
      </c>
      <c r="M91" s="14">
        <v>2032</v>
      </c>
      <c r="N91" s="14">
        <v>31.83</v>
      </c>
      <c r="O91" s="14">
        <f t="shared" si="26"/>
        <v>31830</v>
      </c>
      <c r="P91" s="14">
        <v>29</v>
      </c>
      <c r="Q91" s="93"/>
    </row>
    <row r="92" spans="5:17" x14ac:dyDescent="0.25">
      <c r="E92" s="63" t="s">
        <v>76</v>
      </c>
      <c r="F92" s="14">
        <v>2032</v>
      </c>
      <c r="G92" s="14">
        <v>3.46</v>
      </c>
      <c r="H92" s="14">
        <f t="shared" si="27"/>
        <v>3460</v>
      </c>
      <c r="I92" s="14">
        <v>29</v>
      </c>
      <c r="J92" s="93"/>
      <c r="L92" s="63" t="s">
        <v>74</v>
      </c>
      <c r="M92" s="14">
        <v>2032</v>
      </c>
      <c r="N92" s="14">
        <v>34.450000000000003</v>
      </c>
      <c r="O92" s="14">
        <f t="shared" si="26"/>
        <v>34450</v>
      </c>
      <c r="P92" s="14">
        <v>31</v>
      </c>
      <c r="Q92" s="91">
        <f t="shared" ref="Q92" si="44">SUM(O92:O94)/SUM(P92:P94)</f>
        <v>1130.6666666666667</v>
      </c>
    </row>
    <row r="93" spans="5:17" x14ac:dyDescent="0.25">
      <c r="E93" s="63" t="s">
        <v>74</v>
      </c>
      <c r="F93" s="14">
        <v>2032</v>
      </c>
      <c r="G93" s="14">
        <v>4.28</v>
      </c>
      <c r="H93" s="14">
        <f t="shared" si="27"/>
        <v>4280</v>
      </c>
      <c r="I93" s="14">
        <v>31</v>
      </c>
      <c r="J93" s="91">
        <f t="shared" ref="J93" si="45">SUM(H93:H95)/SUM(I93:I95)</f>
        <v>115.66666666666667</v>
      </c>
      <c r="L93" s="63" t="s">
        <v>75</v>
      </c>
      <c r="M93" s="14">
        <v>2033</v>
      </c>
      <c r="N93" s="14">
        <v>33.549999999999997</v>
      </c>
      <c r="O93" s="14">
        <f t="shared" si="26"/>
        <v>33550</v>
      </c>
      <c r="P93" s="14">
        <v>31</v>
      </c>
      <c r="Q93" s="92"/>
    </row>
    <row r="94" spans="5:17" x14ac:dyDescent="0.25">
      <c r="E94" s="63" t="s">
        <v>75</v>
      </c>
      <c r="F94" s="14">
        <v>2033</v>
      </c>
      <c r="G94" s="14">
        <v>2.62</v>
      </c>
      <c r="H94" s="14">
        <f t="shared" si="27"/>
        <v>2620</v>
      </c>
      <c r="I94" s="14">
        <v>31</v>
      </c>
      <c r="J94" s="92"/>
      <c r="L94" s="63" t="s">
        <v>76</v>
      </c>
      <c r="M94" s="14">
        <v>2033</v>
      </c>
      <c r="N94" s="14">
        <v>33.76</v>
      </c>
      <c r="O94" s="14">
        <f t="shared" si="26"/>
        <v>33760</v>
      </c>
      <c r="P94" s="14">
        <v>28</v>
      </c>
      <c r="Q94" s="93"/>
    </row>
    <row r="95" spans="5:17" x14ac:dyDescent="0.25">
      <c r="E95" s="63" t="s">
        <v>76</v>
      </c>
      <c r="F95" s="14">
        <v>2033</v>
      </c>
      <c r="G95" s="14">
        <v>3.51</v>
      </c>
      <c r="H95" s="14">
        <f t="shared" si="27"/>
        <v>3510</v>
      </c>
      <c r="I95" s="14">
        <v>28</v>
      </c>
      <c r="J95" s="93"/>
      <c r="L95" s="63" t="s">
        <v>74</v>
      </c>
      <c r="M95" s="14">
        <v>2033</v>
      </c>
      <c r="N95" s="14">
        <v>35.729999999999997</v>
      </c>
      <c r="O95" s="14">
        <f t="shared" si="26"/>
        <v>35730</v>
      </c>
      <c r="P95" s="14">
        <v>31</v>
      </c>
      <c r="Q95" s="91">
        <f t="shared" ref="Q95" si="46">SUM(O95:O97)/SUM(P95:P97)</f>
        <v>1150.6666666666667</v>
      </c>
    </row>
    <row r="96" spans="5:17" x14ac:dyDescent="0.25">
      <c r="E96" s="63" t="s">
        <v>74</v>
      </c>
      <c r="F96" s="14">
        <v>2033</v>
      </c>
      <c r="G96" s="14">
        <v>4.34</v>
      </c>
      <c r="H96" s="14">
        <f t="shared" si="27"/>
        <v>4340</v>
      </c>
      <c r="I96" s="14">
        <v>31</v>
      </c>
      <c r="J96" s="91">
        <f t="shared" ref="J96" si="47">SUM(H96:H98)/SUM(I96:I98)</f>
        <v>117.22222222222223</v>
      </c>
      <c r="L96" s="63" t="s">
        <v>75</v>
      </c>
      <c r="M96" s="14">
        <v>2034</v>
      </c>
      <c r="N96" s="14">
        <v>33.81</v>
      </c>
      <c r="O96" s="14">
        <f t="shared" si="26"/>
        <v>33810</v>
      </c>
      <c r="P96" s="14">
        <v>31</v>
      </c>
      <c r="Q96" s="92"/>
    </row>
    <row r="97" spans="5:17" x14ac:dyDescent="0.25">
      <c r="E97" s="63" t="s">
        <v>75</v>
      </c>
      <c r="F97" s="14">
        <v>2034</v>
      </c>
      <c r="G97" s="14">
        <v>2.66</v>
      </c>
      <c r="H97" s="14">
        <f t="shared" si="27"/>
        <v>2660</v>
      </c>
      <c r="I97" s="14">
        <v>31</v>
      </c>
      <c r="J97" s="92"/>
      <c r="L97" s="63" t="s">
        <v>76</v>
      </c>
      <c r="M97" s="14">
        <v>2034</v>
      </c>
      <c r="N97" s="14">
        <v>34.020000000000003</v>
      </c>
      <c r="O97" s="14">
        <f t="shared" si="26"/>
        <v>34020</v>
      </c>
      <c r="P97" s="14">
        <v>28</v>
      </c>
      <c r="Q97" s="93"/>
    </row>
    <row r="98" spans="5:17" x14ac:dyDescent="0.25">
      <c r="E98" s="63" t="s">
        <v>76</v>
      </c>
      <c r="F98" s="14">
        <v>2034</v>
      </c>
      <c r="G98" s="14">
        <v>3.55</v>
      </c>
      <c r="H98" s="14">
        <f t="shared" si="27"/>
        <v>3550</v>
      </c>
      <c r="I98" s="14">
        <v>28</v>
      </c>
      <c r="J98" s="93"/>
      <c r="L98" s="63" t="s">
        <v>74</v>
      </c>
      <c r="M98" s="14">
        <v>2034</v>
      </c>
      <c r="N98" s="14">
        <v>34.93</v>
      </c>
      <c r="O98" s="14">
        <f t="shared" si="26"/>
        <v>34930</v>
      </c>
      <c r="P98" s="14">
        <v>31</v>
      </c>
      <c r="Q98" s="91">
        <f t="shared" ref="Q98" si="48">SUM(O98:O100)/SUM(P98:P100)</f>
        <v>1124.8888888888889</v>
      </c>
    </row>
    <row r="99" spans="5:17" x14ac:dyDescent="0.25">
      <c r="E99" s="63" t="s">
        <v>74</v>
      </c>
      <c r="F99" s="14">
        <v>2034</v>
      </c>
      <c r="G99" s="14">
        <v>3.79</v>
      </c>
      <c r="H99" s="14">
        <f t="shared" si="27"/>
        <v>3790</v>
      </c>
      <c r="I99" s="14">
        <v>31</v>
      </c>
      <c r="J99" s="91">
        <f t="shared" ref="J99" si="49">SUM(H99:H101)/SUM(I99:I101)</f>
        <v>102.22222222222223</v>
      </c>
      <c r="L99" s="63" t="s">
        <v>75</v>
      </c>
      <c r="M99" s="14">
        <v>2035</v>
      </c>
      <c r="N99" s="14">
        <v>33.049999999999997</v>
      </c>
      <c r="O99" s="14">
        <f t="shared" si="26"/>
        <v>33050</v>
      </c>
      <c r="P99" s="14">
        <v>31</v>
      </c>
      <c r="Q99" s="92"/>
    </row>
    <row r="100" spans="5:17" x14ac:dyDescent="0.25">
      <c r="E100" s="63" t="s">
        <v>75</v>
      </c>
      <c r="F100" s="14">
        <v>2035</v>
      </c>
      <c r="G100" s="14">
        <v>2.31</v>
      </c>
      <c r="H100" s="14">
        <f t="shared" si="27"/>
        <v>2310</v>
      </c>
      <c r="I100" s="14">
        <v>31</v>
      </c>
      <c r="J100" s="92"/>
      <c r="L100" s="63" t="s">
        <v>76</v>
      </c>
      <c r="M100" s="14">
        <v>2035</v>
      </c>
      <c r="N100" s="14">
        <v>33.26</v>
      </c>
      <c r="O100" s="14">
        <f t="shared" si="26"/>
        <v>33260</v>
      </c>
      <c r="P100" s="14">
        <v>28</v>
      </c>
      <c r="Q100" s="93"/>
    </row>
    <row r="101" spans="5:17" ht="15.75" thickBot="1" x14ac:dyDescent="0.3">
      <c r="E101" s="63" t="s">
        <v>76</v>
      </c>
      <c r="F101" s="14">
        <v>2035</v>
      </c>
      <c r="G101" s="14">
        <v>3.1</v>
      </c>
      <c r="H101" s="14">
        <f t="shared" si="27"/>
        <v>3100</v>
      </c>
      <c r="I101" s="14">
        <v>28</v>
      </c>
      <c r="J101" s="93"/>
      <c r="L101" s="17"/>
      <c r="M101" s="64"/>
      <c r="N101" s="64"/>
      <c r="O101" s="64"/>
      <c r="P101" s="16" t="s">
        <v>48</v>
      </c>
      <c r="Q101" s="18">
        <f>AVERAGE(Q32:Q100)</f>
        <v>1124.2610819132562</v>
      </c>
    </row>
    <row r="102" spans="5:17" ht="15.75" thickBot="1" x14ac:dyDescent="0.3">
      <c r="E102" s="17"/>
      <c r="F102" s="64"/>
      <c r="G102" s="64"/>
      <c r="H102" s="64"/>
      <c r="I102" s="16" t="s">
        <v>48</v>
      </c>
      <c r="J102" s="18">
        <f>AVERAGE(J33:J101)</f>
        <v>135.64967882359184</v>
      </c>
    </row>
  </sheetData>
  <mergeCells count="62">
    <mergeCell ref="Q86:Q88"/>
    <mergeCell ref="Q89:Q91"/>
    <mergeCell ref="Q92:Q94"/>
    <mergeCell ref="Q95:Q97"/>
    <mergeCell ref="Q98:Q100"/>
    <mergeCell ref="Q71:Q73"/>
    <mergeCell ref="Q74:Q76"/>
    <mergeCell ref="Q77:Q79"/>
    <mergeCell ref="Q80:Q82"/>
    <mergeCell ref="Q83:Q85"/>
    <mergeCell ref="Q56:Q58"/>
    <mergeCell ref="Q59:Q61"/>
    <mergeCell ref="Q62:Q64"/>
    <mergeCell ref="Q65:Q67"/>
    <mergeCell ref="Q68:Q70"/>
    <mergeCell ref="Q41:Q43"/>
    <mergeCell ref="Q44:Q46"/>
    <mergeCell ref="Q47:Q49"/>
    <mergeCell ref="Q50:Q52"/>
    <mergeCell ref="Q53:Q55"/>
    <mergeCell ref="N30:O30"/>
    <mergeCell ref="P30:P31"/>
    <mergeCell ref="Q32:Q34"/>
    <mergeCell ref="Q35:Q37"/>
    <mergeCell ref="Q38:Q40"/>
    <mergeCell ref="J99:J101"/>
    <mergeCell ref="J84:J86"/>
    <mergeCell ref="J87:J89"/>
    <mergeCell ref="J90:J92"/>
    <mergeCell ref="J93:J95"/>
    <mergeCell ref="J96:J98"/>
    <mergeCell ref="J69:J71"/>
    <mergeCell ref="J72:J74"/>
    <mergeCell ref="J75:J77"/>
    <mergeCell ref="J78:J80"/>
    <mergeCell ref="J81:J83"/>
    <mergeCell ref="O1:O2"/>
    <mergeCell ref="G1:H1"/>
    <mergeCell ref="A32:C36"/>
    <mergeCell ref="G31:H31"/>
    <mergeCell ref="I31:I32"/>
    <mergeCell ref="E31:E32"/>
    <mergeCell ref="F31:F32"/>
    <mergeCell ref="J33:J35"/>
    <mergeCell ref="J36:J38"/>
    <mergeCell ref="F1:F2"/>
    <mergeCell ref="I1:I2"/>
    <mergeCell ref="L1:L2"/>
    <mergeCell ref="M1:N1"/>
    <mergeCell ref="A1:C5"/>
    <mergeCell ref="L30:L31"/>
    <mergeCell ref="M30:M31"/>
    <mergeCell ref="J39:J41"/>
    <mergeCell ref="J42:J44"/>
    <mergeCell ref="J45:J47"/>
    <mergeCell ref="J48:J50"/>
    <mergeCell ref="J51:J53"/>
    <mergeCell ref="J54:J56"/>
    <mergeCell ref="J57:J59"/>
    <mergeCell ref="J60:J62"/>
    <mergeCell ref="J63:J65"/>
    <mergeCell ref="J66:J68"/>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45AE-3BCD-4E01-B6EA-B800ABED3A73}">
  <dimension ref="D3:H44"/>
  <sheetViews>
    <sheetView workbookViewId="0">
      <selection activeCell="E14" sqref="E14"/>
    </sheetView>
  </sheetViews>
  <sheetFormatPr defaultRowHeight="15" x14ac:dyDescent="0.25"/>
  <cols>
    <col min="4" max="4" width="31" bestFit="1" customWidth="1"/>
    <col min="5" max="5" width="17.5703125" bestFit="1" customWidth="1"/>
    <col min="6" max="6" width="12" bestFit="1" customWidth="1"/>
    <col min="7" max="7" width="14.140625" bestFit="1" customWidth="1"/>
    <col min="8" max="8" width="19.140625" bestFit="1" customWidth="1"/>
  </cols>
  <sheetData>
    <row r="3" spans="4:8" x14ac:dyDescent="0.25">
      <c r="D3" t="s">
        <v>78</v>
      </c>
    </row>
    <row r="5" spans="4:8" x14ac:dyDescent="0.25">
      <c r="D5" s="108" t="s">
        <v>12</v>
      </c>
      <c r="E5" s="109"/>
      <c r="F5" s="109"/>
      <c r="G5" s="109"/>
      <c r="H5" s="110"/>
    </row>
    <row r="6" spans="4:8" x14ac:dyDescent="0.25">
      <c r="D6" s="29"/>
      <c r="E6" t="s">
        <v>62</v>
      </c>
      <c r="F6" t="s">
        <v>14</v>
      </c>
      <c r="G6" t="s">
        <v>15</v>
      </c>
      <c r="H6" s="30" t="s">
        <v>16</v>
      </c>
    </row>
    <row r="7" spans="4:8" x14ac:dyDescent="0.25">
      <c r="D7" s="29">
        <v>31</v>
      </c>
      <c r="E7" s="31" t="s">
        <v>18</v>
      </c>
      <c r="F7">
        <v>3.65</v>
      </c>
      <c r="G7">
        <f>F7*1000</f>
        <v>3650</v>
      </c>
      <c r="H7" s="32">
        <f t="shared" ref="H7:H13" si="0">G7/D7</f>
        <v>117.74193548387096</v>
      </c>
    </row>
    <row r="8" spans="4:8" x14ac:dyDescent="0.25">
      <c r="D8" s="29">
        <v>28</v>
      </c>
      <c r="E8" t="s">
        <v>20</v>
      </c>
      <c r="F8">
        <v>4.84</v>
      </c>
      <c r="G8">
        <f t="shared" ref="G8:G13" si="1">F8*1000</f>
        <v>4840</v>
      </c>
      <c r="H8" s="32">
        <f t="shared" si="0"/>
        <v>172.85714285714286</v>
      </c>
    </row>
    <row r="9" spans="4:8" x14ac:dyDescent="0.25">
      <c r="D9" s="29">
        <v>31</v>
      </c>
      <c r="E9" s="31" t="s">
        <v>22</v>
      </c>
      <c r="F9">
        <v>3.77</v>
      </c>
      <c r="G9">
        <f t="shared" si="1"/>
        <v>3770</v>
      </c>
      <c r="H9" s="32">
        <f t="shared" si="0"/>
        <v>121.61290322580645</v>
      </c>
    </row>
    <row r="10" spans="4:8" x14ac:dyDescent="0.25">
      <c r="D10" s="29">
        <v>30</v>
      </c>
      <c r="E10" t="s">
        <v>24</v>
      </c>
      <c r="F10">
        <v>4.53</v>
      </c>
      <c r="G10">
        <f t="shared" si="1"/>
        <v>4530</v>
      </c>
      <c r="H10" s="32">
        <f t="shared" si="0"/>
        <v>151</v>
      </c>
    </row>
    <row r="11" spans="4:8" x14ac:dyDescent="0.25">
      <c r="D11" s="29">
        <v>31</v>
      </c>
      <c r="E11" s="31" t="s">
        <v>26</v>
      </c>
      <c r="F11">
        <v>4.83</v>
      </c>
      <c r="G11">
        <f t="shared" si="1"/>
        <v>4830</v>
      </c>
      <c r="H11" s="32">
        <f t="shared" si="0"/>
        <v>155.80645161290323</v>
      </c>
    </row>
    <row r="12" spans="4:8" x14ac:dyDescent="0.25">
      <c r="D12" s="29">
        <v>30</v>
      </c>
      <c r="E12" t="s">
        <v>27</v>
      </c>
      <c r="F12">
        <v>9.0299999999999994</v>
      </c>
      <c r="G12">
        <f t="shared" si="1"/>
        <v>9030</v>
      </c>
      <c r="H12" s="32">
        <f t="shared" si="0"/>
        <v>301</v>
      </c>
    </row>
    <row r="13" spans="4:8" x14ac:dyDescent="0.25">
      <c r="D13" s="29">
        <v>31</v>
      </c>
      <c r="E13" s="31" t="s">
        <v>28</v>
      </c>
      <c r="F13">
        <v>14.94</v>
      </c>
      <c r="G13">
        <f t="shared" si="1"/>
        <v>14940</v>
      </c>
      <c r="H13" s="32">
        <f t="shared" si="0"/>
        <v>481.93548387096774</v>
      </c>
    </row>
    <row r="14" spans="4:8" x14ac:dyDescent="0.25">
      <c r="D14" s="29">
        <v>31</v>
      </c>
      <c r="E14" t="s">
        <v>29</v>
      </c>
      <c r="F14">
        <v>20.53</v>
      </c>
      <c r="G14">
        <f>F14*1000</f>
        <v>20530</v>
      </c>
      <c r="H14" s="32">
        <f>G14/D14</f>
        <v>662.25806451612902</v>
      </c>
    </row>
    <row r="15" spans="4:8" x14ac:dyDescent="0.25">
      <c r="D15" s="29">
        <v>30</v>
      </c>
      <c r="E15" s="31" t="s">
        <v>30</v>
      </c>
      <c r="F15">
        <v>20.89</v>
      </c>
      <c r="G15">
        <f>F15*1000</f>
        <v>20890</v>
      </c>
      <c r="H15" s="32">
        <f>G15/D15</f>
        <v>696.33333333333337</v>
      </c>
    </row>
    <row r="16" spans="4:8" x14ac:dyDescent="0.25">
      <c r="D16" s="29">
        <v>31</v>
      </c>
      <c r="E16" t="s">
        <v>31</v>
      </c>
      <c r="F16">
        <v>19.149999999999999</v>
      </c>
      <c r="G16">
        <f>F16*1000</f>
        <v>19150</v>
      </c>
      <c r="H16" s="32">
        <f>G16/D16</f>
        <v>617.74193548387098</v>
      </c>
    </row>
    <row r="17" spans="4:8" x14ac:dyDescent="0.25">
      <c r="D17" s="29">
        <v>30</v>
      </c>
      <c r="E17" s="31" t="s">
        <v>32</v>
      </c>
      <c r="F17">
        <v>11.15</v>
      </c>
      <c r="G17">
        <f>F17*1000</f>
        <v>11150</v>
      </c>
      <c r="H17" s="32">
        <f>G17/D17</f>
        <v>371.66666666666669</v>
      </c>
    </row>
    <row r="18" spans="4:8" x14ac:dyDescent="0.25">
      <c r="D18" s="29">
        <v>31</v>
      </c>
      <c r="E18" t="s">
        <v>33</v>
      </c>
      <c r="F18">
        <v>5.95</v>
      </c>
      <c r="G18">
        <f>F18*1000</f>
        <v>5950</v>
      </c>
      <c r="H18" s="32">
        <f>G18/D18</f>
        <v>191.93548387096774</v>
      </c>
    </row>
    <row r="19" spans="4:8" x14ac:dyDescent="0.25">
      <c r="D19" s="33"/>
      <c r="E19" s="34" t="s">
        <v>34</v>
      </c>
      <c r="F19">
        <f>AVERAGE(F7:F18)</f>
        <v>10.271666666666667</v>
      </c>
      <c r="H19" s="35">
        <f>AVERAGE(H7:H18)</f>
        <v>336.82411674347156</v>
      </c>
    </row>
    <row r="20" spans="4:8" x14ac:dyDescent="0.25">
      <c r="D20" s="33"/>
      <c r="E20" s="36" t="s">
        <v>35</v>
      </c>
      <c r="F20">
        <f>MAX(F7:F18)</f>
        <v>20.89</v>
      </c>
      <c r="H20" s="32"/>
    </row>
    <row r="21" spans="4:8" x14ac:dyDescent="0.25">
      <c r="D21" s="33"/>
      <c r="E21" s="36" t="s">
        <v>36</v>
      </c>
      <c r="F21">
        <f>F20/F19</f>
        <v>2.0337497971766996</v>
      </c>
      <c r="H21" s="30"/>
    </row>
    <row r="22" spans="4:8" x14ac:dyDescent="0.25">
      <c r="D22" s="37"/>
      <c r="E22" s="38" t="s">
        <v>37</v>
      </c>
      <c r="F22" s="39">
        <v>1.0900000000000001</v>
      </c>
      <c r="G22" s="39"/>
      <c r="H22" s="40"/>
    </row>
    <row r="23" spans="4:8" x14ac:dyDescent="0.25">
      <c r="E23" s="36" t="s">
        <v>38</v>
      </c>
      <c r="F23" s="41">
        <f>F21*F22</f>
        <v>2.2167872789226029</v>
      </c>
    </row>
    <row r="26" spans="4:8" x14ac:dyDescent="0.25">
      <c r="D26" s="111" t="s">
        <v>39</v>
      </c>
      <c r="E26" s="112"/>
      <c r="F26" s="112"/>
      <c r="G26" s="112"/>
      <c r="H26" s="113"/>
    </row>
    <row r="27" spans="4:8" x14ac:dyDescent="0.25">
      <c r="D27" s="29"/>
      <c r="E27" t="s">
        <v>62</v>
      </c>
      <c r="F27" t="s">
        <v>14</v>
      </c>
      <c r="G27" t="s">
        <v>15</v>
      </c>
      <c r="H27" s="30" t="s">
        <v>16</v>
      </c>
    </row>
    <row r="28" spans="4:8" x14ac:dyDescent="0.25">
      <c r="D28" s="29">
        <v>31</v>
      </c>
      <c r="E28" s="31" t="s">
        <v>18</v>
      </c>
      <c r="F28">
        <v>33.1</v>
      </c>
      <c r="G28">
        <f t="shared" ref="G28:G39" si="2">F28*1000</f>
        <v>33100</v>
      </c>
      <c r="H28" s="32">
        <f t="shared" ref="H28:H39" si="3">G28/D28</f>
        <v>1067.741935483871</v>
      </c>
    </row>
    <row r="29" spans="4:8" x14ac:dyDescent="0.25">
      <c r="D29" s="29">
        <v>28</v>
      </c>
      <c r="E29" t="s">
        <v>20</v>
      </c>
      <c r="F29">
        <v>33.31</v>
      </c>
      <c r="G29">
        <f t="shared" si="2"/>
        <v>33310</v>
      </c>
      <c r="H29" s="32">
        <f t="shared" si="3"/>
        <v>1189.6428571428571</v>
      </c>
    </row>
    <row r="30" spans="4:8" x14ac:dyDescent="0.25">
      <c r="D30" s="29">
        <v>31</v>
      </c>
      <c r="E30" s="31" t="s">
        <v>22</v>
      </c>
      <c r="F30">
        <v>33.450000000000003</v>
      </c>
      <c r="G30">
        <f t="shared" si="2"/>
        <v>33450</v>
      </c>
      <c r="H30" s="32">
        <f t="shared" si="3"/>
        <v>1079.0322580645161</v>
      </c>
    </row>
    <row r="31" spans="4:8" x14ac:dyDescent="0.25">
      <c r="D31" s="29">
        <v>30</v>
      </c>
      <c r="E31" t="s">
        <v>24</v>
      </c>
      <c r="F31">
        <v>33.47</v>
      </c>
      <c r="G31">
        <f t="shared" si="2"/>
        <v>33470</v>
      </c>
      <c r="H31" s="32">
        <f t="shared" si="3"/>
        <v>1115.6666666666667</v>
      </c>
    </row>
    <row r="32" spans="4:8" x14ac:dyDescent="0.25">
      <c r="D32" s="29">
        <v>31</v>
      </c>
      <c r="E32" s="31" t="s">
        <v>26</v>
      </c>
      <c r="F32">
        <v>33.31</v>
      </c>
      <c r="G32">
        <f t="shared" si="2"/>
        <v>33310</v>
      </c>
      <c r="H32" s="32">
        <f t="shared" si="3"/>
        <v>1074.516129032258</v>
      </c>
    </row>
    <row r="33" spans="4:8" x14ac:dyDescent="0.25">
      <c r="D33" s="29">
        <v>30</v>
      </c>
      <c r="E33" t="s">
        <v>27</v>
      </c>
      <c r="F33">
        <v>44.02</v>
      </c>
      <c r="G33">
        <f t="shared" si="2"/>
        <v>44020</v>
      </c>
      <c r="H33" s="32">
        <f t="shared" si="3"/>
        <v>1467.3333333333333</v>
      </c>
    </row>
    <row r="34" spans="4:8" x14ac:dyDescent="0.25">
      <c r="D34" s="29">
        <v>31</v>
      </c>
      <c r="E34" s="31" t="s">
        <v>28</v>
      </c>
      <c r="F34">
        <v>59.06</v>
      </c>
      <c r="G34">
        <f t="shared" si="2"/>
        <v>59060</v>
      </c>
      <c r="H34" s="32">
        <f t="shared" si="3"/>
        <v>1905.1612903225807</v>
      </c>
    </row>
    <row r="35" spans="4:8" x14ac:dyDescent="0.25">
      <c r="D35" s="29">
        <v>31</v>
      </c>
      <c r="E35" t="s">
        <v>29</v>
      </c>
      <c r="F35">
        <v>86.63</v>
      </c>
      <c r="G35">
        <f t="shared" si="2"/>
        <v>86630</v>
      </c>
      <c r="H35" s="32">
        <f t="shared" si="3"/>
        <v>2794.516129032258</v>
      </c>
    </row>
    <row r="36" spans="4:8" x14ac:dyDescent="0.25">
      <c r="D36" s="29">
        <v>30</v>
      </c>
      <c r="E36" s="31" t="s">
        <v>30</v>
      </c>
      <c r="F36">
        <v>86.1</v>
      </c>
      <c r="G36">
        <f t="shared" si="2"/>
        <v>86100</v>
      </c>
      <c r="H36" s="32">
        <f t="shared" si="3"/>
        <v>2870</v>
      </c>
    </row>
    <row r="37" spans="4:8" x14ac:dyDescent="0.25">
      <c r="D37" s="29">
        <v>31</v>
      </c>
      <c r="E37" t="s">
        <v>31</v>
      </c>
      <c r="F37">
        <v>85.23</v>
      </c>
      <c r="G37">
        <f t="shared" si="2"/>
        <v>85230</v>
      </c>
      <c r="H37" s="32">
        <f t="shared" si="3"/>
        <v>2749.3548387096776</v>
      </c>
    </row>
    <row r="38" spans="4:8" x14ac:dyDescent="0.25">
      <c r="D38" s="29">
        <v>30</v>
      </c>
      <c r="E38" s="31" t="s">
        <v>32</v>
      </c>
      <c r="F38">
        <v>54.16</v>
      </c>
      <c r="G38">
        <f t="shared" si="2"/>
        <v>54160</v>
      </c>
      <c r="H38" s="32">
        <f t="shared" si="3"/>
        <v>1805.3333333333333</v>
      </c>
    </row>
    <row r="39" spans="4:8" x14ac:dyDescent="0.25">
      <c r="D39" s="29">
        <v>31</v>
      </c>
      <c r="E39" t="s">
        <v>33</v>
      </c>
      <c r="F39">
        <v>35.24</v>
      </c>
      <c r="G39">
        <f t="shared" si="2"/>
        <v>35240</v>
      </c>
      <c r="H39" s="32">
        <f t="shared" si="3"/>
        <v>1136.7741935483871</v>
      </c>
    </row>
    <row r="40" spans="4:8" x14ac:dyDescent="0.25">
      <c r="D40" s="33"/>
      <c r="E40" s="34" t="s">
        <v>34</v>
      </c>
      <c r="F40">
        <f>AVERAGE(F28:F39)</f>
        <v>51.423333333333339</v>
      </c>
      <c r="H40" s="35">
        <f>AVERAGE(H28:H39)</f>
        <v>1687.9227470558114</v>
      </c>
    </row>
    <row r="41" spans="4:8" x14ac:dyDescent="0.25">
      <c r="D41" s="33"/>
      <c r="E41" s="36" t="s">
        <v>35</v>
      </c>
      <c r="F41">
        <f>MAX(F28:F39)</f>
        <v>86.63</v>
      </c>
      <c r="H41" s="30"/>
    </row>
    <row r="42" spans="4:8" x14ac:dyDescent="0.25">
      <c r="D42" s="33"/>
      <c r="E42" s="36" t="s">
        <v>46</v>
      </c>
      <c r="F42">
        <f>F41/F40</f>
        <v>1.6846438063136058</v>
      </c>
      <c r="H42" s="30"/>
    </row>
    <row r="43" spans="4:8" x14ac:dyDescent="0.25">
      <c r="D43" s="37"/>
      <c r="E43" s="38" t="s">
        <v>37</v>
      </c>
      <c r="F43" s="39">
        <v>1.0900000000000001</v>
      </c>
      <c r="G43" s="39"/>
      <c r="H43" s="40"/>
    </row>
    <row r="44" spans="4:8" x14ac:dyDescent="0.25">
      <c r="E44" s="36" t="s">
        <v>47</v>
      </c>
      <c r="F44" s="41">
        <f>F42*F43</f>
        <v>1.8362617488818305</v>
      </c>
    </row>
  </sheetData>
  <mergeCells count="2">
    <mergeCell ref="D5:H5"/>
    <mergeCell ref="D26:H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95101ea-7939-4030-a9f3-d398b5371bd0" xsi:nil="true"/>
    <lcf76f155ced4ddcb4097134ff3c332f xmlns="3282eba3-618f-4ecb-8184-1f8f715e11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D4066941C4764A9E3563F44B5047F6" ma:contentTypeVersion="15" ma:contentTypeDescription="Create a new document." ma:contentTypeScope="" ma:versionID="bfd39990a0ecd58ee360d96a894b3079">
  <xsd:schema xmlns:xsd="http://www.w3.org/2001/XMLSchema" xmlns:xs="http://www.w3.org/2001/XMLSchema" xmlns:p="http://schemas.microsoft.com/office/2006/metadata/properties" xmlns:ns2="3282eba3-618f-4ecb-8184-1f8f715e119d" xmlns:ns3="895101ea-7939-4030-a9f3-d398b5371bd0" targetNamespace="http://schemas.microsoft.com/office/2006/metadata/properties" ma:root="true" ma:fieldsID="e8fd6b6cd71aa1349689a7d963afd65e" ns2:_="" ns3:_="">
    <xsd:import namespace="3282eba3-618f-4ecb-8184-1f8f715e119d"/>
    <xsd:import namespace="895101ea-7939-4030-a9f3-d398b5371bd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82eba3-618f-4ecb-8184-1f8f715e11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f987c49-72f7-4591-b615-2d0bc19d32c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5101ea-7939-4030-a9f3-d398b5371bd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272ed7-39b1-4c33-ac02-b107d3e99cdb}" ma:internalName="TaxCatchAll" ma:showField="CatchAllData" ma:web="895101ea-7939-4030-a9f3-d398b5371bd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A0598-81B2-45A0-AE4E-4159A3833FA1}">
  <ds:schemaRefs>
    <ds:schemaRef ds:uri="http://schemas.microsoft.com/sharepoint/v3/contenttype/forms"/>
  </ds:schemaRefs>
</ds:datastoreItem>
</file>

<file path=customXml/itemProps2.xml><?xml version="1.0" encoding="utf-8"?>
<ds:datastoreItem xmlns:ds="http://schemas.openxmlformats.org/officeDocument/2006/customXml" ds:itemID="{DF8C6D52-02F1-4D7F-8CC2-2ECCF0447C02}">
  <ds:schemaRefs>
    <ds:schemaRef ds:uri="http://www.w3.org/XML/1998/namespace"/>
    <ds:schemaRef ds:uri="http://purl.org/dc/dcmitype/"/>
    <ds:schemaRef ds:uri="895101ea-7939-4030-a9f3-d398b5371bd0"/>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3282eba3-618f-4ecb-8184-1f8f715e119d"/>
    <ds:schemaRef ds:uri="http://purl.org/dc/terms/"/>
  </ds:schemaRefs>
</ds:datastoreItem>
</file>

<file path=customXml/itemProps3.xml><?xml version="1.0" encoding="utf-8"?>
<ds:datastoreItem xmlns:ds="http://schemas.openxmlformats.org/officeDocument/2006/customXml" ds:itemID="{50490F75-D9A1-45B4-9C70-8AF3CF5E8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82eba3-618f-4ecb-8184-1f8f715e119d"/>
    <ds:schemaRef ds:uri="895101ea-7939-4030-a9f3-d398b5371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Interface</vt:lpstr>
      <vt:lpstr>Calculations Sheet</vt:lpstr>
      <vt:lpstr>Res &amp; Comm Demand</vt:lpstr>
      <vt:lpstr>Peaking Factor</vt:lpstr>
      <vt:lpstr>'Calculations Sheet'!Print_Area</vt:lpstr>
      <vt:lpstr>Interface!Print_Area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Nelson</dc:creator>
  <cp:keywords/>
  <dc:description/>
  <cp:lastModifiedBy>Robin Lee-Beusan</cp:lastModifiedBy>
  <cp:revision/>
  <cp:lastPrinted>2025-03-28T17:12:46Z</cp:lastPrinted>
  <dcterms:created xsi:type="dcterms:W3CDTF">2024-04-18T14:27:44Z</dcterms:created>
  <dcterms:modified xsi:type="dcterms:W3CDTF">2025-04-29T20:13:04Z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0x01010040D4066941C4764A9E3563F44B5047F6</vt:lpwstr>
  </property>
  <property fmtid="{D5CDD505-2E9C-101B-9397-08002B2CF9AE}" pid="3" name="MediaServiceImageTags">
    <vt:lpwstr/>
  </property>
</Properties>
</file>